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arris\Desktop\"/>
    </mc:Choice>
  </mc:AlternateContent>
  <xr:revisionPtr revIDLastSave="4" documentId="11_97D52A3AB7CD9B4822ECA0F706E15235B0F8C21D" xr6:coauthVersionLast="47" xr6:coauthVersionMax="47" xr10:uidLastSave="{43945D63-4C02-4981-BA3F-93DD4A31B8E9}"/>
  <bookViews>
    <workbookView xWindow="0" yWindow="0" windowWidth="28800" windowHeight="12000" tabRatio="801" xr2:uid="{00000000-000D-0000-FFFF-FFFF00000000}"/>
  </bookViews>
  <sheets>
    <sheet name="BID TAB" sheetId="4" r:id="rId1"/>
  </sheets>
  <definedNames>
    <definedName name="_xlnm.Print_Area" localSheetId="0">'BID TAB'!$A$1:$P$71</definedName>
    <definedName name="_xlnm.Print_Titles" localSheetId="0">'BID TAB'!$A:$D,'BID TAB'!$2:$11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4" i="4" l="1"/>
  <c r="P13" i="4"/>
  <c r="P12" i="4"/>
  <c r="H42" i="4"/>
  <c r="H41" i="4"/>
  <c r="F42" i="4"/>
  <c r="J42" i="4"/>
  <c r="F41" i="4"/>
  <c r="J41" i="4"/>
  <c r="H21" i="4"/>
  <c r="F21" i="4"/>
  <c r="J21" i="4"/>
  <c r="H20" i="4"/>
  <c r="F20" i="4"/>
  <c r="J20" i="4"/>
  <c r="H19" i="4"/>
  <c r="F19" i="4"/>
  <c r="J19" i="4"/>
  <c r="H18" i="4"/>
  <c r="F18" i="4"/>
  <c r="J18" i="4"/>
  <c r="H17" i="4"/>
  <c r="F17" i="4"/>
  <c r="J17" i="4"/>
  <c r="J15" i="4" l="1"/>
  <c r="J16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H13" i="4"/>
  <c r="H14" i="4"/>
  <c r="H15" i="4"/>
  <c r="H16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F15" i="4"/>
  <c r="F16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N12" i="4"/>
  <c r="N13" i="4" l="1"/>
  <c r="N14" i="4"/>
  <c r="F12" i="4"/>
  <c r="F13" i="4"/>
  <c r="F14" i="4"/>
  <c r="H12" i="4"/>
  <c r="H43" i="4" s="1"/>
  <c r="J12" i="4"/>
  <c r="J13" i="4"/>
  <c r="J14" i="4"/>
  <c r="J22" i="4" l="1"/>
  <c r="O12" i="4"/>
  <c r="F43" i="4"/>
  <c r="F22" i="4"/>
  <c r="H22" i="4"/>
  <c r="O13" i="4"/>
  <c r="O14" i="4"/>
  <c r="G45" i="4"/>
  <c r="J43" i="4"/>
  <c r="I45" i="4" s="1"/>
  <c r="O15" i="4" l="1"/>
  <c r="E45" i="4"/>
  <c r="I64" i="4"/>
  <c r="I66" i="4" s="1"/>
  <c r="G44" i="4"/>
  <c r="E44" i="4"/>
  <c r="I44" i="4"/>
  <c r="I50" i="4"/>
  <c r="I51" i="4" s="1"/>
  <c r="I49" i="4"/>
  <c r="E50" i="4"/>
  <c r="E51" i="4" s="1"/>
  <c r="E49" i="4"/>
  <c r="E52" i="4" s="1"/>
  <c r="G49" i="4"/>
  <c r="G50" i="4"/>
  <c r="G51" i="4" s="1"/>
  <c r="I67" i="4" l="1"/>
  <c r="I68" i="4" s="1"/>
  <c r="I69" i="4" s="1"/>
  <c r="G52" i="4"/>
  <c r="I52" i="4"/>
  <c r="E53" i="4" l="1"/>
  <c r="I53" i="4"/>
  <c r="G53" i="4"/>
  <c r="I71" i="4" l="1"/>
</calcChain>
</file>

<file path=xl/sharedStrings.xml><?xml version="1.0" encoding="utf-8"?>
<sst xmlns="http://schemas.openxmlformats.org/spreadsheetml/2006/main" count="112" uniqueCount="68">
  <si>
    <t xml:space="preserve">          Pre-bid Estimate:  </t>
  </si>
  <si>
    <t xml:space="preserve">
Advanced Government Services, Inc.
</t>
  </si>
  <si>
    <t>Hughes Group LLC</t>
  </si>
  <si>
    <t>O-K Traffic Control Services LLC</t>
  </si>
  <si>
    <t>Is firm able to provide 2 Flaggers within 90 minutes?</t>
  </si>
  <si>
    <t>Yes</t>
  </si>
  <si>
    <t>Safety Plan</t>
  </si>
  <si>
    <t>Contractors Record of Prior Contracts</t>
  </si>
  <si>
    <t>Certification of Compliance with Wage Payment Statutes</t>
  </si>
  <si>
    <t>WA State Safety Violation Record</t>
  </si>
  <si>
    <t>Prior Contract Pricing</t>
  </si>
  <si>
    <t>Rates low bid to Backup</t>
  </si>
  <si>
    <t>No.</t>
  </si>
  <si>
    <t>Item Description</t>
  </si>
  <si>
    <t>Bid Unit</t>
  </si>
  <si>
    <t>3 Yr Estimate</t>
  </si>
  <si>
    <t>Unit Price</t>
  </si>
  <si>
    <t>Total</t>
  </si>
  <si>
    <t>Per Hour Rate</t>
  </si>
  <si>
    <t>Traffic Flagging Straight Time - 6 flaggers</t>
  </si>
  <si>
    <t>Per Hour</t>
  </si>
  <si>
    <t>Traffic Flagging Straight Time - 4 flaggers</t>
  </si>
  <si>
    <t>Traffic Flagging Overtime - 1 1/2</t>
  </si>
  <si>
    <t>Traffic Flagging Overtime - 2x</t>
  </si>
  <si>
    <t>Traffic Flagging Emergency/Storm</t>
  </si>
  <si>
    <t>Work Zone Setup/Take Down</t>
  </si>
  <si>
    <t>Traffic Control Supervisor Straight Time</t>
  </si>
  <si>
    <t>Traffic Control Supervisor Overtime - 1 1/2</t>
  </si>
  <si>
    <t>Traffic Control Supervisor Overtime - 2x</t>
  </si>
  <si>
    <t>Traffic Flagging Straight Time - 1 flagger</t>
  </si>
  <si>
    <t>SUBTOTAL LABOR ITEMS</t>
  </si>
  <si>
    <t>Trailer MT Light Tower</t>
  </si>
  <si>
    <t>Per Day</t>
  </si>
  <si>
    <t>Per Week</t>
  </si>
  <si>
    <t>Portable Changeable Message Sign</t>
  </si>
  <si>
    <t>Trailer MT Arrow Board</t>
  </si>
  <si>
    <t>Mobile Handheld Area Light</t>
  </si>
  <si>
    <t>Reflective Traffic Drum W/Base</t>
  </si>
  <si>
    <t>Reflective Cones</t>
  </si>
  <si>
    <t>Traffic Signs - Class B</t>
  </si>
  <si>
    <t>Type II Barricade</t>
  </si>
  <si>
    <t>Planned  - Mobilization/De-mob</t>
  </si>
  <si>
    <t>Each</t>
  </si>
  <si>
    <t>Emergency - Mobilization/De-mob</t>
  </si>
  <si>
    <t>Traffic Control Plan - Standard Rate</t>
  </si>
  <si>
    <t>Sheet</t>
  </si>
  <si>
    <t>Traffic Control Plan - Expedited Rate</t>
  </si>
  <si>
    <t>SUB-TOTAL (no tax)</t>
  </si>
  <si>
    <t>Pre-Evaluation % from Low Bid</t>
  </si>
  <si>
    <t xml:space="preserve"> % from Bid Estimate</t>
  </si>
  <si>
    <t>Escalation for 2nd Year</t>
  </si>
  <si>
    <t>Escalation for 3rd Year</t>
  </si>
  <si>
    <t>Year 1</t>
  </si>
  <si>
    <t>Year 2</t>
  </si>
  <si>
    <t>Year 3</t>
  </si>
  <si>
    <t>(3) Year Total w/ Escalation</t>
  </si>
  <si>
    <t xml:space="preserve"> </t>
  </si>
  <si>
    <t>% from Low Bid (with escalation %)</t>
  </si>
  <si>
    <t>Evaluated Bid Order</t>
  </si>
  <si>
    <t>Comments</t>
  </si>
  <si>
    <t>Low Responsive Bid</t>
  </si>
  <si>
    <t>3 year Award Primary</t>
  </si>
  <si>
    <t>3 Year Alternate</t>
  </si>
  <si>
    <t>Total 3 Year</t>
  </si>
  <si>
    <t>Each Year</t>
  </si>
  <si>
    <t>Escalation year 4 = 3%</t>
  </si>
  <si>
    <t>Escalation year 5 = 5%</t>
  </si>
  <si>
    <t>Aggregate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</si>
</sst>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%"/>
    <numFmt numFmtId="165" formatCode="&quot;$&quot;#,##0"/>
    <numFmt numFmtId="166" formatCode="&quot;$&quot;#,##0.00"/>
  </numFmts>
  <fonts count="15">
    <font>
      <sz val="10"/>
      <name val="Arial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16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166" fontId="0" fillId="0" borderId="0" xfId="0" applyNumberFormat="1"/>
    <xf numFmtId="44" fontId="0" fillId="0" borderId="0" xfId="1" applyFont="1"/>
    <xf numFmtId="9" fontId="0" fillId="0" borderId="0" xfId="2" applyFont="1"/>
    <xf numFmtId="44" fontId="0" fillId="0" borderId="0" xfId="1" applyFont="1" applyBorder="1"/>
    <xf numFmtId="44" fontId="4" fillId="0" borderId="0" xfId="1" applyFont="1" applyBorder="1" applyAlignment="1">
      <alignment vertical="center"/>
    </xf>
    <xf numFmtId="166" fontId="0" fillId="0" borderId="0" xfId="1" applyNumberFormat="1" applyFont="1"/>
    <xf numFmtId="0" fontId="4" fillId="2" borderId="0" xfId="0" applyFont="1" applyFill="1" applyBorder="1" applyAlignment="1">
      <alignment horizontal="center"/>
    </xf>
    <xf numFmtId="0" fontId="7" fillId="9" borderId="1" xfId="3" applyFont="1" applyFill="1" applyBorder="1" applyAlignment="1">
      <alignment horizontal="right" vertical="center"/>
    </xf>
    <xf numFmtId="0" fontId="7" fillId="9" borderId="1" xfId="3" applyFont="1" applyFill="1" applyBorder="1" applyAlignment="1">
      <alignment vertical="center"/>
    </xf>
    <xf numFmtId="3" fontId="7" fillId="9" borderId="1" xfId="3" applyNumberFormat="1" applyFont="1" applyFill="1" applyBorder="1" applyAlignment="1">
      <alignment horizontal="center" vertical="center"/>
    </xf>
    <xf numFmtId="0" fontId="7" fillId="9" borderId="2" xfId="3" applyFont="1" applyFill="1" applyBorder="1" applyAlignment="1">
      <alignment horizontal="center" vertical="center"/>
    </xf>
    <xf numFmtId="9" fontId="0" fillId="9" borderId="0" xfId="0" applyNumberFormat="1" applyFill="1"/>
    <xf numFmtId="0" fontId="0" fillId="0" borderId="0" xfId="0" applyAlignment="1">
      <alignment horizontal="center" wrapText="1"/>
    </xf>
    <xf numFmtId="0" fontId="10" fillId="3" borderId="6" xfId="0" applyFont="1" applyFill="1" applyBorder="1" applyAlignment="1"/>
    <xf numFmtId="0" fontId="10" fillId="3" borderId="7" xfId="0" applyFont="1" applyFill="1" applyBorder="1" applyAlignment="1"/>
    <xf numFmtId="3" fontId="10" fillId="3" borderId="7" xfId="0" applyNumberFormat="1" applyFont="1" applyFill="1" applyBorder="1" applyAlignment="1"/>
    <xf numFmtId="0" fontId="10" fillId="3" borderId="8" xfId="0" applyFont="1" applyFill="1" applyBorder="1" applyAlignment="1"/>
    <xf numFmtId="165" fontId="10" fillId="3" borderId="10" xfId="0" applyNumberFormat="1" applyFont="1" applyFill="1" applyBorder="1" applyAlignment="1"/>
    <xf numFmtId="0" fontId="11" fillId="0" borderId="0" xfId="0" applyFont="1" applyBorder="1"/>
    <xf numFmtId="0" fontId="11" fillId="0" borderId="5" xfId="0" applyFont="1" applyBorder="1"/>
    <xf numFmtId="0" fontId="9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1" fillId="0" borderId="2" xfId="3" applyFont="1" applyBorder="1" applyAlignment="1">
      <alignment horizontal="center" vertical="center"/>
    </xf>
    <xf numFmtId="0" fontId="1" fillId="0" borderId="1" xfId="3" applyFont="1" applyBorder="1" applyAlignment="1">
      <alignment vertical="center"/>
    </xf>
    <xf numFmtId="3" fontId="1" fillId="0" borderId="1" xfId="3" applyNumberFormat="1" applyFont="1" applyBorder="1" applyAlignment="1">
      <alignment horizontal="center" vertical="center"/>
    </xf>
    <xf numFmtId="44" fontId="11" fillId="0" borderId="1" xfId="1" applyFont="1" applyBorder="1" applyAlignment="1"/>
    <xf numFmtId="44" fontId="9" fillId="9" borderId="1" xfId="1" applyFont="1" applyFill="1" applyBorder="1" applyAlignment="1"/>
    <xf numFmtId="0" fontId="9" fillId="9" borderId="0" xfId="0" applyFont="1" applyFill="1" applyBorder="1"/>
    <xf numFmtId="0" fontId="9" fillId="9" borderId="5" xfId="0" applyFont="1" applyFill="1" applyBorder="1"/>
    <xf numFmtId="0" fontId="1" fillId="0" borderId="2" xfId="3" applyFont="1" applyBorder="1" applyAlignment="1">
      <alignment horizontal="center"/>
    </xf>
    <xf numFmtId="0" fontId="1" fillId="0" borderId="1" xfId="3" applyFont="1" applyBorder="1"/>
    <xf numFmtId="0" fontId="1" fillId="0" borderId="15" xfId="3" applyFont="1" applyBorder="1" applyAlignment="1">
      <alignment horizontal="right"/>
    </xf>
    <xf numFmtId="0" fontId="1" fillId="0" borderId="23" xfId="3" applyFont="1" applyBorder="1" applyAlignment="1">
      <alignment horizontal="right"/>
    </xf>
    <xf numFmtId="44" fontId="11" fillId="0" borderId="15" xfId="1" applyFont="1" applyBorder="1" applyAlignment="1"/>
    <xf numFmtId="44" fontId="11" fillId="0" borderId="16" xfId="1" applyFont="1" applyBorder="1" applyAlignment="1"/>
    <xf numFmtId="0" fontId="11" fillId="0" borderId="26" xfId="0" applyFont="1" applyBorder="1"/>
    <xf numFmtId="0" fontId="11" fillId="0" borderId="14" xfId="0" applyFont="1" applyBorder="1"/>
    <xf numFmtId="166" fontId="11" fillId="0" borderId="0" xfId="1" applyNumberFormat="1" applyFont="1" applyBorder="1"/>
    <xf numFmtId="44" fontId="11" fillId="0" borderId="0" xfId="1" applyFont="1" applyBorder="1"/>
    <xf numFmtId="0" fontId="9" fillId="0" borderId="20" xfId="0" applyFont="1" applyBorder="1" applyAlignment="1">
      <alignment vertical="center"/>
    </xf>
    <xf numFmtId="44" fontId="9" fillId="0" borderId="21" xfId="0" applyNumberFormat="1" applyFont="1" applyFill="1" applyBorder="1" applyAlignment="1">
      <alignment vertical="center"/>
    </xf>
    <xf numFmtId="44" fontId="9" fillId="0" borderId="21" xfId="0" applyNumberFormat="1" applyFont="1" applyBorder="1" applyAlignment="1">
      <alignment vertical="center"/>
    </xf>
    <xf numFmtId="44" fontId="11" fillId="0" borderId="19" xfId="1" applyFont="1" applyBorder="1" applyAlignment="1"/>
    <xf numFmtId="165" fontId="14" fillId="3" borderId="9" xfId="0" applyNumberFormat="1" applyFont="1" applyFill="1" applyBorder="1" applyAlignment="1"/>
    <xf numFmtId="166" fontId="11" fillId="0" borderId="0" xfId="0" applyNumberFormat="1" applyFont="1" applyBorder="1"/>
    <xf numFmtId="44" fontId="11" fillId="10" borderId="1" xfId="1" applyFont="1" applyFill="1" applyBorder="1" applyAlignment="1"/>
    <xf numFmtId="0" fontId="4" fillId="0" borderId="0" xfId="0" applyFont="1" applyFill="1"/>
    <xf numFmtId="0" fontId="10" fillId="3" borderId="4" xfId="0" applyFont="1" applyFill="1" applyBorder="1" applyAlignment="1">
      <alignment horizontal="right" vertical="center" wrapText="1"/>
    </xf>
    <xf numFmtId="0" fontId="9" fillId="0" borderId="4" xfId="0" applyFont="1" applyFill="1" applyBorder="1" applyAlignment="1">
      <alignment horizontal="right"/>
    </xf>
    <xf numFmtId="0" fontId="11" fillId="0" borderId="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0" fillId="3" borderId="4" xfId="0" applyFont="1" applyFill="1" applyBorder="1" applyAlignment="1">
      <alignment horizontal="right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166" fontId="13" fillId="4" borderId="4" xfId="1" applyNumberFormat="1" applyFont="1" applyFill="1" applyBorder="1" applyAlignment="1">
      <alignment horizontal="center" vertical="center"/>
    </xf>
    <xf numFmtId="44" fontId="13" fillId="4" borderId="5" xfId="1" applyFont="1" applyFill="1" applyBorder="1" applyAlignment="1">
      <alignment horizontal="center" vertical="center"/>
    </xf>
    <xf numFmtId="166" fontId="11" fillId="0" borderId="20" xfId="1" applyNumberFormat="1" applyFont="1" applyFill="1" applyBorder="1" applyAlignment="1">
      <alignment horizontal="center"/>
    </xf>
    <xf numFmtId="166" fontId="11" fillId="0" borderId="21" xfId="1" applyNumberFormat="1" applyFont="1" applyFill="1" applyBorder="1" applyAlignment="1">
      <alignment horizontal="center"/>
    </xf>
    <xf numFmtId="9" fontId="11" fillId="0" borderId="15" xfId="0" applyNumberFormat="1" applyFont="1" applyBorder="1" applyAlignment="1">
      <alignment horizontal="right"/>
    </xf>
    <xf numFmtId="2" fontId="11" fillId="0" borderId="16" xfId="0" applyNumberFormat="1" applyFont="1" applyBorder="1" applyAlignment="1">
      <alignment horizontal="right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/>
    </xf>
    <xf numFmtId="0" fontId="12" fillId="3" borderId="25" xfId="0" applyFont="1" applyFill="1" applyBorder="1" applyAlignment="1">
      <alignment horizontal="center"/>
    </xf>
    <xf numFmtId="0" fontId="12" fillId="3" borderId="18" xfId="0" applyFont="1" applyFill="1" applyBorder="1" applyAlignment="1">
      <alignment horizontal="center"/>
    </xf>
    <xf numFmtId="166" fontId="11" fillId="0" borderId="4" xfId="1" applyNumberFormat="1" applyFont="1" applyFill="1" applyBorder="1" applyAlignment="1">
      <alignment horizontal="center"/>
    </xf>
    <xf numFmtId="166" fontId="11" fillId="0" borderId="5" xfId="1" applyNumberFormat="1" applyFont="1" applyFill="1" applyBorder="1" applyAlignment="1">
      <alignment horizontal="center"/>
    </xf>
    <xf numFmtId="166" fontId="11" fillId="0" borderId="17" xfId="0" applyNumberFormat="1" applyFont="1" applyFill="1" applyBorder="1" applyAlignment="1">
      <alignment horizontal="center"/>
    </xf>
    <xf numFmtId="166" fontId="11" fillId="0" borderId="18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right" vertical="center"/>
    </xf>
    <xf numFmtId="164" fontId="11" fillId="5" borderId="15" xfId="0" applyNumberFormat="1" applyFont="1" applyFill="1" applyBorder="1" applyAlignment="1">
      <alignment horizontal="right" vertical="center"/>
    </xf>
    <xf numFmtId="164" fontId="11" fillId="5" borderId="16" xfId="0" applyNumberFormat="1" applyFont="1" applyFill="1" applyBorder="1" applyAlignment="1">
      <alignment horizontal="right" vertical="center"/>
    </xf>
    <xf numFmtId="9" fontId="11" fillId="0" borderId="15" xfId="2" applyFont="1" applyFill="1" applyBorder="1" applyAlignment="1">
      <alignment horizontal="right" vertical="center"/>
    </xf>
    <xf numFmtId="9" fontId="11" fillId="0" borderId="16" xfId="2" applyFont="1" applyFill="1" applyBorder="1" applyAlignment="1">
      <alignment horizontal="right" vertical="center"/>
    </xf>
    <xf numFmtId="164" fontId="11" fillId="0" borderId="15" xfId="0" applyNumberFormat="1" applyFont="1" applyFill="1" applyBorder="1" applyAlignment="1">
      <alignment horizontal="right" vertical="center"/>
    </xf>
    <xf numFmtId="164" fontId="11" fillId="0" borderId="16" xfId="0" applyNumberFormat="1" applyFont="1" applyFill="1" applyBorder="1" applyAlignment="1">
      <alignment horizontal="right" vertical="center"/>
    </xf>
    <xf numFmtId="0" fontId="11" fillId="3" borderId="4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2" fillId="3" borderId="15" xfId="0" applyFont="1" applyFill="1" applyBorder="1" applyAlignment="1">
      <alignment horizontal="center"/>
    </xf>
    <xf numFmtId="0" fontId="12" fillId="3" borderId="23" xfId="0" applyFont="1" applyFill="1" applyBorder="1" applyAlignment="1">
      <alignment horizontal="center"/>
    </xf>
    <xf numFmtId="0" fontId="12" fillId="3" borderId="16" xfId="0" applyFont="1" applyFill="1" applyBorder="1" applyAlignment="1">
      <alignment horizontal="center"/>
    </xf>
    <xf numFmtId="0" fontId="1" fillId="0" borderId="1" xfId="3" applyFont="1" applyBorder="1" applyAlignment="1">
      <alignment horizontal="left" vertical="center"/>
    </xf>
    <xf numFmtId="0" fontId="9" fillId="0" borderId="15" xfId="0" applyFont="1" applyBorder="1" applyAlignment="1">
      <alignment horizontal="right" vertical="center"/>
    </xf>
    <xf numFmtId="0" fontId="9" fillId="0" borderId="23" xfId="0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0" fontId="12" fillId="3" borderId="20" xfId="0" applyFont="1" applyFill="1" applyBorder="1" applyAlignment="1">
      <alignment horizontal="center"/>
    </xf>
    <xf numFmtId="0" fontId="12" fillId="3" borderId="24" xfId="0" applyFont="1" applyFill="1" applyBorder="1" applyAlignment="1">
      <alignment horizontal="center"/>
    </xf>
    <xf numFmtId="0" fontId="12" fillId="3" borderId="21" xfId="0" applyFont="1" applyFill="1" applyBorder="1" applyAlignment="1">
      <alignment horizontal="center"/>
    </xf>
    <xf numFmtId="0" fontId="9" fillId="0" borderId="15" xfId="0" applyFont="1" applyBorder="1" applyAlignment="1">
      <alignment horizontal="right"/>
    </xf>
    <xf numFmtId="0" fontId="9" fillId="0" borderId="23" xfId="0" applyFont="1" applyBorder="1" applyAlignment="1">
      <alignment horizontal="right"/>
    </xf>
    <xf numFmtId="0" fontId="9" fillId="0" borderId="16" xfId="0" applyFont="1" applyBorder="1" applyAlignment="1">
      <alignment horizontal="right"/>
    </xf>
    <xf numFmtId="0" fontId="9" fillId="0" borderId="24" xfId="0" applyFont="1" applyFill="1" applyBorder="1" applyAlignment="1">
      <alignment horizontal="right"/>
    </xf>
    <xf numFmtId="0" fontId="9" fillId="0" borderId="21" xfId="0" applyFont="1" applyFill="1" applyBorder="1" applyAlignment="1">
      <alignment horizontal="right"/>
    </xf>
    <xf numFmtId="0" fontId="10" fillId="3" borderId="0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10" fillId="3" borderId="24" xfId="0" applyFont="1" applyFill="1" applyBorder="1" applyAlignment="1">
      <alignment horizontal="right" vertical="center"/>
    </xf>
    <xf numFmtId="0" fontId="10" fillId="3" borderId="21" xfId="0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9" fillId="0" borderId="5" xfId="0" applyFont="1" applyFill="1" applyBorder="1" applyAlignment="1">
      <alignment horizontal="right"/>
    </xf>
    <xf numFmtId="0" fontId="8" fillId="8" borderId="6" xfId="0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wrapText="1"/>
    </xf>
    <xf numFmtId="0" fontId="10" fillId="3" borderId="14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4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0" fillId="3" borderId="4" xfId="0" applyFont="1" applyFill="1" applyBorder="1" applyAlignment="1">
      <alignment horizontal="right" vertical="center"/>
    </xf>
    <xf numFmtId="0" fontId="10" fillId="3" borderId="5" xfId="0" applyFont="1" applyFill="1" applyBorder="1" applyAlignment="1">
      <alignment horizontal="right" vertical="center"/>
    </xf>
    <xf numFmtId="0" fontId="10" fillId="3" borderId="4" xfId="0" applyFont="1" applyFill="1" applyBorder="1" applyAlignment="1">
      <alignment horizontal="right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1" fillId="0" borderId="23" xfId="3" applyFont="1" applyBorder="1" applyAlignment="1">
      <alignment horizontal="center"/>
    </xf>
    <xf numFmtId="0" fontId="1" fillId="0" borderId="16" xfId="3" applyFont="1" applyBorder="1" applyAlignment="1">
      <alignment horizontal="center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</cellXfs>
  <cellStyles count="5">
    <cellStyle name="Currency" xfId="1" builtinId="4"/>
    <cellStyle name="Normal" xfId="0" builtinId="0"/>
    <cellStyle name="Normal 2" xfId="3" xr:uid="{00000000-0005-0000-0000-000002000000}"/>
    <cellStyle name="Percent" xfId="2" builtinId="5"/>
    <cellStyle name="Percent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P71"/>
  <sheetViews>
    <sheetView tabSelected="1" zoomScale="80" zoomScaleNormal="80" zoomScaleSheetLayoutView="55" workbookViewId="0">
      <selection activeCell="M63" sqref="M63"/>
    </sheetView>
  </sheetViews>
  <sheetFormatPr defaultRowHeight="12.75"/>
  <cols>
    <col min="1" max="1" width="4.85546875" style="1" customWidth="1"/>
    <col min="2" max="2" width="44.42578125" bestFit="1" customWidth="1"/>
    <col min="3" max="3" width="14.140625" customWidth="1"/>
    <col min="4" max="4" width="16" bestFit="1" customWidth="1"/>
    <col min="5" max="5" width="14.140625" bestFit="1" customWidth="1"/>
    <col min="6" max="6" width="17.140625" customWidth="1"/>
    <col min="7" max="7" width="14" customWidth="1"/>
    <col min="8" max="8" width="25.140625" bestFit="1" customWidth="1"/>
    <col min="9" max="9" width="17.140625" customWidth="1"/>
    <col min="10" max="10" width="17.5703125" bestFit="1" customWidth="1"/>
    <col min="11" max="11" width="0.140625" customWidth="1"/>
    <col min="12" max="12" width="14.5703125" hidden="1" customWidth="1"/>
    <col min="13" max="13" width="14.85546875" bestFit="1" customWidth="1"/>
    <col min="14" max="14" width="17" style="4" customWidth="1"/>
    <col min="15" max="15" width="8.42578125" customWidth="1"/>
    <col min="16" max="16" width="15.85546875" customWidth="1"/>
  </cols>
  <sheetData>
    <row r="1" spans="1:16" ht="16.5" thickBot="1">
      <c r="A1" s="16" t="s">
        <v>0</v>
      </c>
      <c r="B1" s="17"/>
      <c r="C1" s="18">
        <v>1900000</v>
      </c>
      <c r="D1" s="19"/>
      <c r="E1" s="48">
        <v>1200000</v>
      </c>
      <c r="F1" s="20"/>
      <c r="G1" s="20"/>
      <c r="H1" s="20"/>
      <c r="I1" s="16"/>
      <c r="J1" s="19"/>
      <c r="K1" s="60"/>
      <c r="L1" s="61"/>
    </row>
    <row r="2" spans="1:16" ht="12.75" customHeight="1">
      <c r="A2" s="124"/>
      <c r="B2" s="125"/>
      <c r="C2" s="125"/>
      <c r="D2" s="126"/>
      <c r="E2" s="132" t="s">
        <v>1</v>
      </c>
      <c r="F2" s="133"/>
      <c r="G2" s="136" t="s">
        <v>2</v>
      </c>
      <c r="H2" s="137"/>
      <c r="I2" s="116" t="s">
        <v>3</v>
      </c>
      <c r="J2" s="117"/>
      <c r="K2" s="21"/>
      <c r="L2" s="22"/>
      <c r="M2" s="82"/>
    </row>
    <row r="3" spans="1:16" ht="15" customHeight="1">
      <c r="A3" s="54"/>
      <c r="B3" s="21"/>
      <c r="C3" s="21"/>
      <c r="D3" s="22"/>
      <c r="E3" s="134"/>
      <c r="F3" s="135"/>
      <c r="G3" s="138"/>
      <c r="H3" s="139"/>
      <c r="I3" s="118"/>
      <c r="J3" s="119"/>
      <c r="K3" s="21"/>
      <c r="L3" s="22"/>
      <c r="M3" s="83"/>
    </row>
    <row r="4" spans="1:16" ht="15" customHeight="1">
      <c r="A4" s="54"/>
      <c r="B4" s="21"/>
      <c r="C4" s="21"/>
      <c r="D4" s="22"/>
      <c r="E4" s="134"/>
      <c r="F4" s="135"/>
      <c r="G4" s="138"/>
      <c r="H4" s="139"/>
      <c r="I4" s="118"/>
      <c r="J4" s="119"/>
      <c r="K4" s="21"/>
      <c r="L4" s="22"/>
      <c r="M4" s="83"/>
    </row>
    <row r="5" spans="1:16" ht="13.7" customHeight="1" thickBot="1">
      <c r="A5" s="127"/>
      <c r="B5" s="128"/>
      <c r="C5" s="56"/>
      <c r="D5" s="22"/>
      <c r="E5" s="120"/>
      <c r="F5" s="121"/>
      <c r="G5" s="120"/>
      <c r="H5" s="121"/>
      <c r="I5" s="120"/>
      <c r="J5" s="121"/>
      <c r="K5" s="21"/>
      <c r="L5" s="22"/>
    </row>
    <row r="6" spans="1:16" ht="20.100000000000001" customHeight="1">
      <c r="A6" s="57"/>
      <c r="B6" s="108" t="s">
        <v>4</v>
      </c>
      <c r="C6" s="108"/>
      <c r="D6" s="130"/>
      <c r="E6" s="58" t="s">
        <v>5</v>
      </c>
      <c r="F6" s="59"/>
      <c r="G6" s="58" t="s">
        <v>5</v>
      </c>
      <c r="H6" s="59"/>
      <c r="I6" s="58" t="s">
        <v>5</v>
      </c>
      <c r="J6" s="59"/>
      <c r="K6" s="21"/>
      <c r="L6" s="22"/>
    </row>
    <row r="7" spans="1:16" ht="20.100000000000001" customHeight="1">
      <c r="A7" s="129" t="s">
        <v>6</v>
      </c>
      <c r="B7" s="108"/>
      <c r="C7" s="108"/>
      <c r="D7" s="130"/>
      <c r="E7" s="122" t="s">
        <v>5</v>
      </c>
      <c r="F7" s="123"/>
      <c r="G7" s="122" t="s">
        <v>5</v>
      </c>
      <c r="H7" s="123"/>
      <c r="I7" s="122" t="s">
        <v>5</v>
      </c>
      <c r="J7" s="123"/>
      <c r="K7" s="21"/>
      <c r="L7" s="22"/>
    </row>
    <row r="8" spans="1:16" ht="20.100000000000001" customHeight="1">
      <c r="A8" s="131" t="s">
        <v>7</v>
      </c>
      <c r="B8" s="108"/>
      <c r="C8" s="108"/>
      <c r="D8" s="130"/>
      <c r="E8" s="122" t="s">
        <v>5</v>
      </c>
      <c r="F8" s="123"/>
      <c r="G8" s="122" t="s">
        <v>5</v>
      </c>
      <c r="H8" s="123"/>
      <c r="I8" s="122" t="s">
        <v>5</v>
      </c>
      <c r="J8" s="123"/>
      <c r="K8" s="21"/>
      <c r="L8" s="22"/>
    </row>
    <row r="9" spans="1:16" ht="20.100000000000001" customHeight="1">
      <c r="A9" s="52"/>
      <c r="B9" s="108" t="s">
        <v>8</v>
      </c>
      <c r="C9" s="109"/>
      <c r="D9" s="110"/>
      <c r="E9" s="58" t="s">
        <v>5</v>
      </c>
      <c r="F9" s="59"/>
      <c r="G9" s="58" t="s">
        <v>5</v>
      </c>
      <c r="H9" s="59"/>
      <c r="I9" s="58" t="s">
        <v>5</v>
      </c>
      <c r="J9" s="59"/>
      <c r="K9" s="21"/>
      <c r="L9" s="22"/>
    </row>
    <row r="10" spans="1:16" ht="32.85" customHeight="1">
      <c r="A10" s="52"/>
      <c r="B10" s="111" t="s">
        <v>9</v>
      </c>
      <c r="C10" s="111"/>
      <c r="D10" s="112"/>
      <c r="E10" s="58" t="s">
        <v>5</v>
      </c>
      <c r="F10" s="59"/>
      <c r="G10" s="58" t="s">
        <v>5</v>
      </c>
      <c r="H10" s="59"/>
      <c r="I10" s="71" t="s">
        <v>5</v>
      </c>
      <c r="J10" s="72"/>
      <c r="K10" s="21"/>
      <c r="L10" s="22"/>
      <c r="M10" s="80" t="s">
        <v>10</v>
      </c>
      <c r="N10" s="81"/>
      <c r="O10" s="81"/>
      <c r="P10" s="15" t="s">
        <v>11</v>
      </c>
    </row>
    <row r="11" spans="1:16" ht="15" customHeight="1">
      <c r="A11" s="23" t="s">
        <v>12</v>
      </c>
      <c r="B11" s="24" t="s">
        <v>13</v>
      </c>
      <c r="C11" s="25" t="s">
        <v>14</v>
      </c>
      <c r="D11" s="26" t="s">
        <v>15</v>
      </c>
      <c r="E11" s="23" t="s">
        <v>16</v>
      </c>
      <c r="F11" s="26" t="s">
        <v>17</v>
      </c>
      <c r="G11" s="23" t="s">
        <v>16</v>
      </c>
      <c r="H11" s="26" t="s">
        <v>17</v>
      </c>
      <c r="I11" s="23" t="s">
        <v>16</v>
      </c>
      <c r="J11" s="26" t="s">
        <v>17</v>
      </c>
      <c r="K11" s="21"/>
      <c r="L11" s="22"/>
      <c r="M11" s="9" t="s">
        <v>18</v>
      </c>
    </row>
    <row r="12" spans="1:16" ht="20.100000000000001" customHeight="1">
      <c r="A12" s="27">
        <v>1</v>
      </c>
      <c r="B12" s="28" t="s">
        <v>19</v>
      </c>
      <c r="C12" s="28" t="s">
        <v>20</v>
      </c>
      <c r="D12" s="29">
        <v>3600</v>
      </c>
      <c r="E12" s="30">
        <v>378</v>
      </c>
      <c r="F12" s="30">
        <f>E12*D12</f>
        <v>1360800</v>
      </c>
      <c r="G12" s="30">
        <v>462.6</v>
      </c>
      <c r="H12" s="30">
        <f>G12*D12</f>
        <v>1665360</v>
      </c>
      <c r="I12" s="30">
        <v>429</v>
      </c>
      <c r="J12" s="30">
        <f>I12*D12</f>
        <v>1544400</v>
      </c>
      <c r="K12" s="21"/>
      <c r="L12" s="22"/>
      <c r="M12" s="3">
        <v>372</v>
      </c>
      <c r="N12" s="8">
        <f>M12*D12</f>
        <v>1339200</v>
      </c>
      <c r="O12" s="5">
        <f>(F12-N12)/N12</f>
        <v>1.6129032258064516E-2</v>
      </c>
      <c r="P12" s="5">
        <f>(I12-E12)/E12</f>
        <v>0.13492063492063491</v>
      </c>
    </row>
    <row r="13" spans="1:16" ht="20.100000000000001" customHeight="1">
      <c r="A13" s="27">
        <v>2</v>
      </c>
      <c r="B13" s="28" t="s">
        <v>21</v>
      </c>
      <c r="C13" s="28" t="s">
        <v>20</v>
      </c>
      <c r="D13" s="29">
        <v>2400</v>
      </c>
      <c r="E13" s="30">
        <v>252</v>
      </c>
      <c r="F13" s="30">
        <f>E13*D13</f>
        <v>604800</v>
      </c>
      <c r="G13" s="30">
        <v>308.39999999999998</v>
      </c>
      <c r="H13" s="30">
        <f t="shared" ref="H13:H42" si="0">G13*D13</f>
        <v>740160</v>
      </c>
      <c r="I13" s="30">
        <v>286</v>
      </c>
      <c r="J13" s="30">
        <f>I13*D13</f>
        <v>686400</v>
      </c>
      <c r="K13" s="21"/>
      <c r="L13" s="22"/>
      <c r="M13" s="3">
        <v>248</v>
      </c>
      <c r="N13" s="8">
        <f>M13*D13</f>
        <v>595200</v>
      </c>
      <c r="O13" s="5">
        <f>(F13-N13)/N13</f>
        <v>1.6129032258064516E-2</v>
      </c>
      <c r="P13" s="5">
        <f>(I13-E13)/E13</f>
        <v>0.13492063492063491</v>
      </c>
    </row>
    <row r="14" spans="1:16" ht="20.100000000000001" customHeight="1">
      <c r="A14" s="27">
        <v>3</v>
      </c>
      <c r="B14" s="28" t="s">
        <v>22</v>
      </c>
      <c r="C14" s="28" t="s">
        <v>20</v>
      </c>
      <c r="D14" s="29">
        <v>200</v>
      </c>
      <c r="E14" s="30">
        <v>88.2</v>
      </c>
      <c r="F14" s="30">
        <f>E14*D14</f>
        <v>17640</v>
      </c>
      <c r="G14" s="30">
        <v>113.24</v>
      </c>
      <c r="H14" s="30">
        <f t="shared" si="0"/>
        <v>22648</v>
      </c>
      <c r="I14" s="30">
        <v>107.25</v>
      </c>
      <c r="J14" s="30">
        <f>I14*D14</f>
        <v>21450</v>
      </c>
      <c r="K14" s="21"/>
      <c r="L14" s="22"/>
      <c r="M14" s="3">
        <v>93</v>
      </c>
      <c r="N14" s="8">
        <f>M14*D14</f>
        <v>18600</v>
      </c>
      <c r="O14" s="5">
        <f>(F14-N14)/N14</f>
        <v>-5.1612903225806452E-2</v>
      </c>
      <c r="P14" s="5">
        <f>(I14-E14)/E14</f>
        <v>0.21598639455782309</v>
      </c>
    </row>
    <row r="15" spans="1:16" ht="20.100000000000001" customHeight="1">
      <c r="A15" s="27">
        <v>4</v>
      </c>
      <c r="B15" s="28" t="s">
        <v>23</v>
      </c>
      <c r="C15" s="28" t="s">
        <v>20</v>
      </c>
      <c r="D15" s="29">
        <v>30</v>
      </c>
      <c r="E15" s="30">
        <v>116.55</v>
      </c>
      <c r="F15" s="30">
        <f t="shared" ref="F15:F42" si="1">E15*D15</f>
        <v>3496.5</v>
      </c>
      <c r="G15" s="30">
        <v>149.38</v>
      </c>
      <c r="H15" s="30">
        <f t="shared" si="0"/>
        <v>4481.3999999999996</v>
      </c>
      <c r="I15" s="30">
        <v>143</v>
      </c>
      <c r="J15" s="30">
        <f t="shared" ref="J15:J42" si="2">I15*D15</f>
        <v>4290</v>
      </c>
      <c r="K15" s="21"/>
      <c r="L15" s="22"/>
      <c r="O15" s="14">
        <f>AVERAGE(O13:O14)</f>
        <v>-1.7741935483870968E-2</v>
      </c>
      <c r="P15" s="5"/>
    </row>
    <row r="16" spans="1:16" ht="20.100000000000001" customHeight="1">
      <c r="A16" s="27">
        <v>5</v>
      </c>
      <c r="B16" s="28" t="s">
        <v>24</v>
      </c>
      <c r="C16" s="28" t="s">
        <v>20</v>
      </c>
      <c r="D16" s="29">
        <v>40</v>
      </c>
      <c r="E16" s="30">
        <v>90</v>
      </c>
      <c r="F16" s="30">
        <f t="shared" si="1"/>
        <v>3600</v>
      </c>
      <c r="G16" s="30">
        <v>118.06</v>
      </c>
      <c r="H16" s="30">
        <f t="shared" si="0"/>
        <v>4722.3999999999996</v>
      </c>
      <c r="I16" s="30">
        <v>107.25</v>
      </c>
      <c r="J16" s="30">
        <f t="shared" si="2"/>
        <v>4290</v>
      </c>
      <c r="K16" s="21"/>
      <c r="L16" s="22"/>
    </row>
    <row r="17" spans="1:15" ht="20.100000000000001" customHeight="1">
      <c r="A17" s="27">
        <v>6</v>
      </c>
      <c r="B17" s="28" t="s">
        <v>25</v>
      </c>
      <c r="C17" s="28" t="s">
        <v>20</v>
      </c>
      <c r="D17" s="29">
        <v>40</v>
      </c>
      <c r="E17" s="30">
        <v>200</v>
      </c>
      <c r="F17" s="30">
        <f t="shared" si="1"/>
        <v>8000</v>
      </c>
      <c r="G17" s="30">
        <v>164.23</v>
      </c>
      <c r="H17" s="30">
        <f t="shared" si="0"/>
        <v>6569.2</v>
      </c>
      <c r="I17" s="30">
        <v>130</v>
      </c>
      <c r="J17" s="30">
        <f t="shared" si="2"/>
        <v>5200</v>
      </c>
      <c r="K17" s="21"/>
      <c r="L17" s="22"/>
    </row>
    <row r="18" spans="1:15" ht="20.100000000000001" customHeight="1">
      <c r="A18" s="27">
        <v>7</v>
      </c>
      <c r="B18" s="28" t="s">
        <v>26</v>
      </c>
      <c r="C18" s="28" t="s">
        <v>20</v>
      </c>
      <c r="D18" s="29">
        <v>500</v>
      </c>
      <c r="E18" s="30">
        <v>75</v>
      </c>
      <c r="F18" s="30">
        <f t="shared" si="1"/>
        <v>37500</v>
      </c>
      <c r="G18" s="30">
        <v>98.6</v>
      </c>
      <c r="H18" s="30">
        <f t="shared" si="0"/>
        <v>49300</v>
      </c>
      <c r="I18" s="30">
        <v>80</v>
      </c>
      <c r="J18" s="30">
        <f t="shared" si="2"/>
        <v>40000</v>
      </c>
      <c r="K18" s="21"/>
      <c r="L18" s="22"/>
    </row>
    <row r="19" spans="1:15" ht="20.100000000000001" customHeight="1">
      <c r="A19" s="27">
        <v>8</v>
      </c>
      <c r="B19" s="28" t="s">
        <v>27</v>
      </c>
      <c r="C19" s="28" t="s">
        <v>20</v>
      </c>
      <c r="D19" s="29">
        <v>50</v>
      </c>
      <c r="E19" s="30">
        <v>105</v>
      </c>
      <c r="F19" s="30">
        <f t="shared" si="1"/>
        <v>5250</v>
      </c>
      <c r="G19" s="30">
        <v>139.55000000000001</v>
      </c>
      <c r="H19" s="30">
        <f t="shared" si="0"/>
        <v>6977.5000000000009</v>
      </c>
      <c r="I19" s="30">
        <v>120</v>
      </c>
      <c r="J19" s="30">
        <f t="shared" si="2"/>
        <v>6000</v>
      </c>
      <c r="K19" s="21"/>
      <c r="L19" s="22"/>
    </row>
    <row r="20" spans="1:15" ht="20.100000000000001" customHeight="1">
      <c r="A20" s="27">
        <v>9</v>
      </c>
      <c r="B20" s="28" t="s">
        <v>28</v>
      </c>
      <c r="C20" s="28" t="s">
        <v>20</v>
      </c>
      <c r="D20" s="29">
        <v>20</v>
      </c>
      <c r="E20" s="30">
        <v>138.75</v>
      </c>
      <c r="F20" s="30">
        <f t="shared" si="1"/>
        <v>2775</v>
      </c>
      <c r="G20" s="30">
        <v>180.51</v>
      </c>
      <c r="H20" s="30">
        <f t="shared" si="0"/>
        <v>3610.2</v>
      </c>
      <c r="I20" s="30">
        <v>160</v>
      </c>
      <c r="J20" s="30">
        <f t="shared" si="2"/>
        <v>3200</v>
      </c>
      <c r="K20" s="21"/>
      <c r="L20" s="22"/>
    </row>
    <row r="21" spans="1:15" ht="20.100000000000001" customHeight="1">
      <c r="A21" s="27">
        <v>10</v>
      </c>
      <c r="B21" s="28" t="s">
        <v>29</v>
      </c>
      <c r="C21" s="28" t="s">
        <v>20</v>
      </c>
      <c r="D21" s="29">
        <v>1</v>
      </c>
      <c r="E21" s="30">
        <v>63</v>
      </c>
      <c r="F21" s="30">
        <f t="shared" si="1"/>
        <v>63</v>
      </c>
      <c r="G21" s="30">
        <v>77.099999999999994</v>
      </c>
      <c r="H21" s="30">
        <f t="shared" si="0"/>
        <v>77.099999999999994</v>
      </c>
      <c r="I21" s="30">
        <v>71.5</v>
      </c>
      <c r="J21" s="30">
        <f t="shared" si="2"/>
        <v>71.5</v>
      </c>
      <c r="K21" s="21"/>
      <c r="L21" s="22"/>
    </row>
    <row r="22" spans="1:15" s="51" customFormat="1" ht="20.100000000000001" customHeight="1">
      <c r="A22" s="13"/>
      <c r="B22" s="10" t="s">
        <v>30</v>
      </c>
      <c r="C22" s="11"/>
      <c r="D22" s="12"/>
      <c r="E22" s="31"/>
      <c r="F22" s="31">
        <f>SUM(F12:F21)</f>
        <v>2043924.5</v>
      </c>
      <c r="G22" s="31"/>
      <c r="H22" s="31">
        <f>SUM(H12:H21)</f>
        <v>2503905.8000000003</v>
      </c>
      <c r="I22" s="31"/>
      <c r="J22" s="31">
        <f>SUM(J12:J21)</f>
        <v>2315301.5</v>
      </c>
      <c r="K22" s="32"/>
      <c r="L22" s="33"/>
      <c r="M22"/>
      <c r="N22" s="4"/>
      <c r="O22"/>
    </row>
    <row r="23" spans="1:15" ht="20.100000000000001" customHeight="1">
      <c r="A23" s="27">
        <v>11</v>
      </c>
      <c r="B23" s="96" t="s">
        <v>31</v>
      </c>
      <c r="C23" s="28" t="s">
        <v>32</v>
      </c>
      <c r="D23" s="29">
        <v>6</v>
      </c>
      <c r="E23" s="30">
        <v>75</v>
      </c>
      <c r="F23" s="30">
        <f t="shared" si="1"/>
        <v>450</v>
      </c>
      <c r="G23" s="30">
        <v>1584</v>
      </c>
      <c r="H23" s="30">
        <f t="shared" si="0"/>
        <v>9504</v>
      </c>
      <c r="I23" s="50"/>
      <c r="J23" s="30">
        <f t="shared" si="2"/>
        <v>0</v>
      </c>
      <c r="K23" s="21"/>
      <c r="L23" s="22"/>
    </row>
    <row r="24" spans="1:15" ht="20.100000000000001" customHeight="1">
      <c r="A24" s="27">
        <v>12</v>
      </c>
      <c r="B24" s="96"/>
      <c r="C24" s="28" t="s">
        <v>33</v>
      </c>
      <c r="D24" s="29">
        <v>2</v>
      </c>
      <c r="E24" s="30">
        <v>300</v>
      </c>
      <c r="F24" s="30">
        <f t="shared" si="1"/>
        <v>600</v>
      </c>
      <c r="G24" s="30">
        <v>1176</v>
      </c>
      <c r="H24" s="30">
        <f t="shared" si="0"/>
        <v>2352</v>
      </c>
      <c r="I24" s="50"/>
      <c r="J24" s="30">
        <f t="shared" si="2"/>
        <v>0</v>
      </c>
      <c r="K24" s="21"/>
      <c r="L24" s="22"/>
    </row>
    <row r="25" spans="1:15" ht="20.100000000000001" customHeight="1">
      <c r="A25" s="27">
        <v>13</v>
      </c>
      <c r="B25" s="96" t="s">
        <v>34</v>
      </c>
      <c r="C25" s="28" t="s">
        <v>32</v>
      </c>
      <c r="D25" s="29">
        <v>6</v>
      </c>
      <c r="E25" s="30">
        <v>150</v>
      </c>
      <c r="F25" s="30">
        <f t="shared" si="1"/>
        <v>900</v>
      </c>
      <c r="G25" s="30">
        <v>864</v>
      </c>
      <c r="H25" s="30">
        <f t="shared" si="0"/>
        <v>5184</v>
      </c>
      <c r="I25" s="50"/>
      <c r="J25" s="30">
        <f t="shared" si="2"/>
        <v>0</v>
      </c>
      <c r="K25" s="21"/>
      <c r="L25" s="22"/>
    </row>
    <row r="26" spans="1:15" ht="20.100000000000001" customHeight="1">
      <c r="A26" s="27">
        <v>14</v>
      </c>
      <c r="B26" s="96"/>
      <c r="C26" s="28" t="s">
        <v>33</v>
      </c>
      <c r="D26" s="29">
        <v>2</v>
      </c>
      <c r="E26" s="30">
        <v>500</v>
      </c>
      <c r="F26" s="30">
        <f t="shared" si="1"/>
        <v>1000</v>
      </c>
      <c r="G26" s="30">
        <v>1320</v>
      </c>
      <c r="H26" s="30">
        <f t="shared" si="0"/>
        <v>2640</v>
      </c>
      <c r="I26" s="50"/>
      <c r="J26" s="30">
        <f t="shared" si="2"/>
        <v>0</v>
      </c>
      <c r="K26" s="21"/>
      <c r="L26" s="22"/>
    </row>
    <row r="27" spans="1:15" ht="20.100000000000001" customHeight="1">
      <c r="A27" s="27">
        <v>15</v>
      </c>
      <c r="B27" s="96" t="s">
        <v>35</v>
      </c>
      <c r="C27" s="28" t="s">
        <v>32</v>
      </c>
      <c r="D27" s="29">
        <v>4</v>
      </c>
      <c r="E27" s="30">
        <v>75</v>
      </c>
      <c r="F27" s="30">
        <f t="shared" si="1"/>
        <v>300</v>
      </c>
      <c r="G27" s="30">
        <v>264</v>
      </c>
      <c r="H27" s="30">
        <f t="shared" si="0"/>
        <v>1056</v>
      </c>
      <c r="I27" s="30">
        <v>100</v>
      </c>
      <c r="J27" s="30">
        <f t="shared" si="2"/>
        <v>400</v>
      </c>
      <c r="K27" s="21"/>
      <c r="L27" s="22"/>
    </row>
    <row r="28" spans="1:15" ht="20.100000000000001" customHeight="1">
      <c r="A28" s="27">
        <v>16</v>
      </c>
      <c r="B28" s="96"/>
      <c r="C28" s="28" t="s">
        <v>33</v>
      </c>
      <c r="D28" s="29">
        <v>2</v>
      </c>
      <c r="E28" s="30">
        <v>175</v>
      </c>
      <c r="F28" s="30">
        <f t="shared" si="1"/>
        <v>350</v>
      </c>
      <c r="G28" s="30">
        <v>580.79999999999995</v>
      </c>
      <c r="H28" s="30">
        <f t="shared" si="0"/>
        <v>1161.5999999999999</v>
      </c>
      <c r="I28" s="30">
        <v>500</v>
      </c>
      <c r="J28" s="30">
        <f t="shared" si="2"/>
        <v>1000</v>
      </c>
      <c r="K28" s="21"/>
      <c r="L28" s="22"/>
    </row>
    <row r="29" spans="1:15" ht="20.100000000000001" customHeight="1">
      <c r="A29" s="27">
        <v>17</v>
      </c>
      <c r="B29" s="96" t="s">
        <v>36</v>
      </c>
      <c r="C29" s="28" t="s">
        <v>32</v>
      </c>
      <c r="D29" s="29">
        <v>4</v>
      </c>
      <c r="E29" s="30">
        <v>25</v>
      </c>
      <c r="F29" s="30">
        <f t="shared" si="1"/>
        <v>100</v>
      </c>
      <c r="G29" s="30">
        <v>102.25</v>
      </c>
      <c r="H29" s="30">
        <f t="shared" si="0"/>
        <v>409</v>
      </c>
      <c r="I29" s="30">
        <v>50</v>
      </c>
      <c r="J29" s="30">
        <f t="shared" si="2"/>
        <v>200</v>
      </c>
      <c r="K29" s="21"/>
      <c r="L29" s="22"/>
    </row>
    <row r="30" spans="1:15" ht="20.100000000000001" customHeight="1">
      <c r="A30" s="27">
        <v>18</v>
      </c>
      <c r="B30" s="96"/>
      <c r="C30" s="28" t="s">
        <v>33</v>
      </c>
      <c r="D30" s="29">
        <v>1</v>
      </c>
      <c r="E30" s="30">
        <v>100</v>
      </c>
      <c r="F30" s="30">
        <f t="shared" si="1"/>
        <v>100</v>
      </c>
      <c r="G30" s="30">
        <v>127.81</v>
      </c>
      <c r="H30" s="30">
        <f t="shared" si="0"/>
        <v>127.81</v>
      </c>
      <c r="I30" s="30">
        <v>250</v>
      </c>
      <c r="J30" s="30">
        <f t="shared" si="2"/>
        <v>250</v>
      </c>
      <c r="K30" s="21"/>
      <c r="L30" s="22"/>
    </row>
    <row r="31" spans="1:15" ht="20.100000000000001" customHeight="1">
      <c r="A31" s="27">
        <v>19</v>
      </c>
      <c r="B31" s="96" t="s">
        <v>37</v>
      </c>
      <c r="C31" s="28" t="s">
        <v>32</v>
      </c>
      <c r="D31" s="29">
        <v>24</v>
      </c>
      <c r="E31" s="30">
        <v>2</v>
      </c>
      <c r="F31" s="30">
        <f t="shared" si="1"/>
        <v>48</v>
      </c>
      <c r="G31" s="30">
        <v>1.1499999999999999</v>
      </c>
      <c r="H31" s="30">
        <f t="shared" si="0"/>
        <v>27.599999999999998</v>
      </c>
      <c r="I31" s="50"/>
      <c r="J31" s="30">
        <f t="shared" si="2"/>
        <v>0</v>
      </c>
      <c r="K31" s="21"/>
      <c r="L31" s="22"/>
    </row>
    <row r="32" spans="1:15" ht="20.100000000000001" customHeight="1">
      <c r="A32" s="27">
        <v>20</v>
      </c>
      <c r="B32" s="96"/>
      <c r="C32" s="28" t="s">
        <v>33</v>
      </c>
      <c r="D32" s="29">
        <v>12</v>
      </c>
      <c r="E32" s="30">
        <v>5</v>
      </c>
      <c r="F32" s="30">
        <f t="shared" si="1"/>
        <v>60</v>
      </c>
      <c r="G32" s="30">
        <v>7.66</v>
      </c>
      <c r="H32" s="30">
        <f t="shared" si="0"/>
        <v>91.92</v>
      </c>
      <c r="I32" s="50"/>
      <c r="J32" s="30">
        <f t="shared" si="2"/>
        <v>0</v>
      </c>
      <c r="K32" s="21"/>
      <c r="L32" s="22"/>
    </row>
    <row r="33" spans="1:14" ht="20.100000000000001" customHeight="1">
      <c r="A33" s="27">
        <v>21</v>
      </c>
      <c r="B33" s="96" t="s">
        <v>38</v>
      </c>
      <c r="C33" s="28" t="s">
        <v>32</v>
      </c>
      <c r="D33" s="29">
        <v>24</v>
      </c>
      <c r="E33" s="30">
        <v>1</v>
      </c>
      <c r="F33" s="30">
        <f t="shared" si="1"/>
        <v>24</v>
      </c>
      <c r="G33" s="30">
        <v>1</v>
      </c>
      <c r="H33" s="30">
        <f t="shared" si="0"/>
        <v>24</v>
      </c>
      <c r="I33" s="30">
        <v>0.55000000000000004</v>
      </c>
      <c r="J33" s="30">
        <f t="shared" si="2"/>
        <v>13.200000000000001</v>
      </c>
      <c r="K33" s="21"/>
      <c r="L33" s="22"/>
    </row>
    <row r="34" spans="1:14" ht="20.100000000000001" customHeight="1">
      <c r="A34" s="27">
        <v>22</v>
      </c>
      <c r="B34" s="96"/>
      <c r="C34" s="28" t="s">
        <v>33</v>
      </c>
      <c r="D34" s="29">
        <v>12</v>
      </c>
      <c r="E34" s="30">
        <v>3</v>
      </c>
      <c r="F34" s="30">
        <f t="shared" si="1"/>
        <v>36</v>
      </c>
      <c r="G34" s="30">
        <v>6.59</v>
      </c>
      <c r="H34" s="30">
        <f t="shared" si="0"/>
        <v>79.08</v>
      </c>
      <c r="I34" s="30">
        <v>2.75</v>
      </c>
      <c r="J34" s="30">
        <f t="shared" si="2"/>
        <v>33</v>
      </c>
      <c r="K34" s="21"/>
      <c r="L34" s="22"/>
    </row>
    <row r="35" spans="1:14" ht="20.100000000000001" customHeight="1">
      <c r="A35" s="27">
        <v>23</v>
      </c>
      <c r="B35" s="96" t="s">
        <v>39</v>
      </c>
      <c r="C35" s="28" t="s">
        <v>32</v>
      </c>
      <c r="D35" s="29">
        <v>12</v>
      </c>
      <c r="E35" s="30">
        <v>10</v>
      </c>
      <c r="F35" s="30">
        <f t="shared" si="1"/>
        <v>120</v>
      </c>
      <c r="G35" s="30">
        <v>4.9800000000000004</v>
      </c>
      <c r="H35" s="30">
        <f t="shared" si="0"/>
        <v>59.760000000000005</v>
      </c>
      <c r="I35" s="30">
        <v>4.75</v>
      </c>
      <c r="J35" s="30">
        <f t="shared" si="2"/>
        <v>57</v>
      </c>
      <c r="K35" s="21"/>
      <c r="L35" s="22"/>
    </row>
    <row r="36" spans="1:14" ht="20.100000000000001" customHeight="1">
      <c r="A36" s="27">
        <v>24</v>
      </c>
      <c r="B36" s="96"/>
      <c r="C36" s="28" t="s">
        <v>33</v>
      </c>
      <c r="D36" s="29">
        <v>4</v>
      </c>
      <c r="E36" s="30">
        <v>25</v>
      </c>
      <c r="F36" s="30">
        <f t="shared" si="1"/>
        <v>100</v>
      </c>
      <c r="G36" s="30">
        <v>33.130000000000003</v>
      </c>
      <c r="H36" s="30">
        <f t="shared" si="0"/>
        <v>132.52000000000001</v>
      </c>
      <c r="I36" s="30">
        <v>23.75</v>
      </c>
      <c r="J36" s="30">
        <f t="shared" si="2"/>
        <v>95</v>
      </c>
      <c r="K36" s="21"/>
      <c r="L36" s="22"/>
    </row>
    <row r="37" spans="1:14" ht="20.100000000000001" customHeight="1">
      <c r="A37" s="27">
        <v>25</v>
      </c>
      <c r="B37" s="96" t="s">
        <v>40</v>
      </c>
      <c r="C37" s="28" t="s">
        <v>32</v>
      </c>
      <c r="D37" s="29">
        <v>6</v>
      </c>
      <c r="E37" s="30">
        <v>1.5</v>
      </c>
      <c r="F37" s="30">
        <f t="shared" si="1"/>
        <v>9</v>
      </c>
      <c r="G37" s="30">
        <v>0.66</v>
      </c>
      <c r="H37" s="30">
        <f t="shared" si="0"/>
        <v>3.96</v>
      </c>
      <c r="I37" s="30">
        <v>3.5</v>
      </c>
      <c r="J37" s="30">
        <f t="shared" si="2"/>
        <v>21</v>
      </c>
      <c r="K37" s="21"/>
      <c r="L37" s="22"/>
    </row>
    <row r="38" spans="1:14" ht="20.100000000000001" customHeight="1">
      <c r="A38" s="27">
        <v>26</v>
      </c>
      <c r="B38" s="96"/>
      <c r="C38" s="28" t="s">
        <v>33</v>
      </c>
      <c r="D38" s="29">
        <v>2</v>
      </c>
      <c r="E38" s="30">
        <v>5</v>
      </c>
      <c r="F38" s="30">
        <f t="shared" si="1"/>
        <v>10</v>
      </c>
      <c r="G38" s="30">
        <v>33.130000000000003</v>
      </c>
      <c r="H38" s="30">
        <f t="shared" si="0"/>
        <v>66.260000000000005</v>
      </c>
      <c r="I38" s="30">
        <v>17.5</v>
      </c>
      <c r="J38" s="30">
        <f t="shared" si="2"/>
        <v>35</v>
      </c>
      <c r="K38" s="21"/>
      <c r="L38" s="22"/>
    </row>
    <row r="39" spans="1:14" ht="20.100000000000001" customHeight="1">
      <c r="A39" s="34">
        <v>27</v>
      </c>
      <c r="B39" s="28" t="s">
        <v>41</v>
      </c>
      <c r="C39" s="28" t="s">
        <v>42</v>
      </c>
      <c r="D39" s="29">
        <v>30</v>
      </c>
      <c r="E39" s="30">
        <v>200</v>
      </c>
      <c r="F39" s="30">
        <f t="shared" si="1"/>
        <v>6000</v>
      </c>
      <c r="G39" s="30">
        <v>871</v>
      </c>
      <c r="H39" s="30">
        <f t="shared" si="0"/>
        <v>26130</v>
      </c>
      <c r="I39" s="30">
        <v>150</v>
      </c>
      <c r="J39" s="30">
        <f t="shared" si="2"/>
        <v>4500</v>
      </c>
      <c r="K39" s="21"/>
      <c r="L39" s="22"/>
    </row>
    <row r="40" spans="1:14" ht="20.100000000000001" customHeight="1">
      <c r="A40" s="34">
        <v>28</v>
      </c>
      <c r="B40" s="35" t="s">
        <v>43</v>
      </c>
      <c r="C40" s="35" t="s">
        <v>42</v>
      </c>
      <c r="D40" s="29">
        <v>4</v>
      </c>
      <c r="E40" s="30">
        <v>225</v>
      </c>
      <c r="F40" s="30">
        <f t="shared" si="1"/>
        <v>900</v>
      </c>
      <c r="G40" s="30">
        <v>1306.5</v>
      </c>
      <c r="H40" s="30">
        <f t="shared" si="0"/>
        <v>5226</v>
      </c>
      <c r="I40" s="30">
        <v>200</v>
      </c>
      <c r="J40" s="30">
        <f t="shared" si="2"/>
        <v>800</v>
      </c>
      <c r="K40" s="21"/>
      <c r="L40" s="22"/>
    </row>
    <row r="41" spans="1:14" ht="20.100000000000001" customHeight="1">
      <c r="A41" s="34">
        <v>29</v>
      </c>
      <c r="B41" s="35" t="s">
        <v>44</v>
      </c>
      <c r="C41" s="35" t="s">
        <v>45</v>
      </c>
      <c r="D41" s="29">
        <v>20</v>
      </c>
      <c r="E41" s="30">
        <v>200</v>
      </c>
      <c r="F41" s="30">
        <f t="shared" si="1"/>
        <v>4000</v>
      </c>
      <c r="G41" s="30">
        <v>120</v>
      </c>
      <c r="H41" s="30">
        <f t="shared" si="0"/>
        <v>2400</v>
      </c>
      <c r="I41" s="30">
        <v>100</v>
      </c>
      <c r="J41" s="30">
        <f t="shared" si="2"/>
        <v>2000</v>
      </c>
      <c r="K41" s="21"/>
      <c r="L41" s="22"/>
    </row>
    <row r="42" spans="1:14" ht="20.100000000000001" customHeight="1" thickBot="1">
      <c r="A42" s="34">
        <v>30</v>
      </c>
      <c r="B42" s="35" t="s">
        <v>46</v>
      </c>
      <c r="C42" s="35" t="s">
        <v>45</v>
      </c>
      <c r="D42" s="29">
        <v>10</v>
      </c>
      <c r="E42" s="47">
        <v>250</v>
      </c>
      <c r="F42" s="47">
        <f t="shared" si="1"/>
        <v>2500</v>
      </c>
      <c r="G42" s="47">
        <v>180</v>
      </c>
      <c r="H42" s="47">
        <f t="shared" si="0"/>
        <v>1800</v>
      </c>
      <c r="I42" s="47">
        <v>150</v>
      </c>
      <c r="J42" s="47">
        <f t="shared" si="2"/>
        <v>1500</v>
      </c>
      <c r="K42" s="21"/>
      <c r="L42" s="22"/>
    </row>
    <row r="43" spans="1:14" ht="20.100000000000001" customHeight="1">
      <c r="A43" s="113" t="s">
        <v>47</v>
      </c>
      <c r="B43" s="114"/>
      <c r="C43" s="114"/>
      <c r="D43" s="115"/>
      <c r="E43" s="44"/>
      <c r="F43" s="45">
        <f>SUM(F12:F21,F23:F42)</f>
        <v>2061531.5</v>
      </c>
      <c r="G43" s="46"/>
      <c r="H43" s="46">
        <f>SUM(H12:H21,H23:H42)</f>
        <v>2562381.31</v>
      </c>
      <c r="I43" s="46"/>
      <c r="J43" s="46">
        <f>SUM(J12:J16,J23:J40)</f>
        <v>2268234.2000000002</v>
      </c>
      <c r="K43" s="21"/>
      <c r="L43" s="22"/>
      <c r="N43" s="7"/>
    </row>
    <row r="44" spans="1:14" ht="20.100000000000001" customHeight="1">
      <c r="A44" s="53"/>
      <c r="B44" s="106" t="s">
        <v>48</v>
      </c>
      <c r="C44" s="106"/>
      <c r="D44" s="107"/>
      <c r="E44" s="89">
        <f>(F43-$F43)/$F43</f>
        <v>0</v>
      </c>
      <c r="F44" s="90"/>
      <c r="G44" s="89">
        <f t="shared" ref="G44" si="3">(H43-$F43)/$F43</f>
        <v>0.24295035511220667</v>
      </c>
      <c r="H44" s="90"/>
      <c r="I44" s="89">
        <f t="shared" ref="I44" si="4">(J43-$F43)/$F43</f>
        <v>0.10026657366137756</v>
      </c>
      <c r="J44" s="90"/>
      <c r="K44" s="21"/>
      <c r="L44" s="22"/>
      <c r="N44" s="7"/>
    </row>
    <row r="45" spans="1:14" ht="20.100000000000001" customHeight="1">
      <c r="A45" s="103" t="s">
        <v>49</v>
      </c>
      <c r="B45" s="104"/>
      <c r="C45" s="104"/>
      <c r="D45" s="105"/>
      <c r="E45" s="87">
        <f>($F43-$C$1)/$C$1</f>
        <v>8.5016578947368415E-2</v>
      </c>
      <c r="F45" s="88"/>
      <c r="G45" s="87">
        <f>($H43-$C$1)/$C$1</f>
        <v>0.3486217421052632</v>
      </c>
      <c r="H45" s="88"/>
      <c r="I45" s="87">
        <f>($J43-$C$1)/$C$1</f>
        <v>0.19380747368421061</v>
      </c>
      <c r="J45" s="88"/>
      <c r="K45" s="21"/>
      <c r="L45" s="22"/>
      <c r="N45" s="5"/>
    </row>
    <row r="46" spans="1:14" ht="20.100000000000001" customHeight="1">
      <c r="A46" s="36"/>
      <c r="B46" s="37"/>
      <c r="C46" s="140"/>
      <c r="D46" s="141"/>
      <c r="E46" s="38"/>
      <c r="F46" s="39"/>
      <c r="G46" s="38"/>
      <c r="H46" s="39"/>
      <c r="I46" s="38"/>
      <c r="J46" s="39"/>
      <c r="K46" s="21"/>
      <c r="L46" s="22"/>
    </row>
    <row r="47" spans="1:14" ht="20.100000000000001" customHeight="1">
      <c r="A47" s="103" t="s">
        <v>50</v>
      </c>
      <c r="B47" s="104"/>
      <c r="C47" s="104"/>
      <c r="D47" s="105"/>
      <c r="E47" s="69">
        <v>0.03</v>
      </c>
      <c r="F47" s="70"/>
      <c r="G47" s="69">
        <v>0.01</v>
      </c>
      <c r="H47" s="70"/>
      <c r="I47" s="69">
        <v>0.05</v>
      </c>
      <c r="J47" s="70"/>
      <c r="K47" s="21"/>
      <c r="L47" s="22"/>
    </row>
    <row r="48" spans="1:14" ht="20.100000000000001" customHeight="1">
      <c r="A48" s="103" t="s">
        <v>51</v>
      </c>
      <c r="B48" s="104"/>
      <c r="C48" s="104"/>
      <c r="D48" s="105"/>
      <c r="E48" s="69">
        <v>0.05</v>
      </c>
      <c r="F48" s="70"/>
      <c r="G48" s="69">
        <v>0.02</v>
      </c>
      <c r="H48" s="70"/>
      <c r="I48" s="69">
        <v>0.05</v>
      </c>
      <c r="J48" s="70"/>
      <c r="K48" s="21"/>
      <c r="L48" s="22"/>
    </row>
    <row r="49" spans="1:14" ht="27" customHeight="1">
      <c r="A49" s="93" t="s">
        <v>52</v>
      </c>
      <c r="B49" s="94"/>
      <c r="C49" s="94"/>
      <c r="D49" s="95"/>
      <c r="E49" s="78">
        <f>F43*(1/3)</f>
        <v>687177.16666666663</v>
      </c>
      <c r="F49" s="79"/>
      <c r="G49" s="78">
        <f>H43*(1/3)</f>
        <v>854127.10333333327</v>
      </c>
      <c r="H49" s="79"/>
      <c r="I49" s="78">
        <f>J43*(1/3)</f>
        <v>756078.06666666665</v>
      </c>
      <c r="J49" s="79"/>
      <c r="K49" s="21"/>
      <c r="L49" s="22"/>
    </row>
    <row r="50" spans="1:14" ht="24.95" customHeight="1">
      <c r="A50" s="73" t="s">
        <v>53</v>
      </c>
      <c r="B50" s="74"/>
      <c r="C50" s="74"/>
      <c r="D50" s="75"/>
      <c r="E50" s="76">
        <f>F43*(1/3)*(1+E47)</f>
        <v>707792.48166666669</v>
      </c>
      <c r="F50" s="77"/>
      <c r="G50" s="76">
        <f>H43*(1/3)*(1+G47)</f>
        <v>862668.37436666666</v>
      </c>
      <c r="H50" s="77"/>
      <c r="I50" s="76">
        <f>J43*(1/3)*(1+I47)</f>
        <v>793881.97</v>
      </c>
      <c r="J50" s="77"/>
      <c r="K50" s="21"/>
      <c r="L50" s="22"/>
      <c r="M50" s="3"/>
    </row>
    <row r="51" spans="1:14" ht="27" customHeight="1">
      <c r="A51" s="100" t="s">
        <v>54</v>
      </c>
      <c r="B51" s="101"/>
      <c r="C51" s="101"/>
      <c r="D51" s="102"/>
      <c r="E51" s="67">
        <f>E50*(1+E48)</f>
        <v>743182.1057500001</v>
      </c>
      <c r="F51" s="68"/>
      <c r="G51" s="67">
        <f>G50*(1+G48)</f>
        <v>879921.74185400002</v>
      </c>
      <c r="H51" s="68"/>
      <c r="I51" s="67">
        <f>I50*(1+I48)</f>
        <v>833576.06850000005</v>
      </c>
      <c r="J51" s="68"/>
      <c r="K51" s="21"/>
      <c r="L51" s="22"/>
      <c r="M51" s="3"/>
    </row>
    <row r="52" spans="1:14" ht="27" customHeight="1">
      <c r="A52" s="62" t="s">
        <v>55</v>
      </c>
      <c r="B52" s="63"/>
      <c r="C52" s="63"/>
      <c r="D52" s="64"/>
      <c r="E52" s="65">
        <f>SUM(E49:F51)</f>
        <v>2138151.7540833335</v>
      </c>
      <c r="F52" s="66"/>
      <c r="G52" s="65">
        <f>SUM(G49:H51)</f>
        <v>2596717.2195540001</v>
      </c>
      <c r="H52" s="66"/>
      <c r="I52" s="65">
        <f>SUM(I49:J51)</f>
        <v>2383536.1051666667</v>
      </c>
      <c r="J52" s="66"/>
      <c r="K52" s="21"/>
      <c r="L52" s="22"/>
      <c r="M52" s="2" t="s">
        <v>56</v>
      </c>
      <c r="N52" s="6"/>
    </row>
    <row r="53" spans="1:14" ht="20.100000000000001" customHeight="1">
      <c r="A53" s="97" t="s">
        <v>57</v>
      </c>
      <c r="B53" s="98"/>
      <c r="C53" s="98"/>
      <c r="D53" s="99"/>
      <c r="E53" s="85">
        <f>(E52-$E52)/$E52</f>
        <v>0</v>
      </c>
      <c r="F53" s="86"/>
      <c r="G53" s="85">
        <f>(G52-$E52)/E52</f>
        <v>0.21446815671288136</v>
      </c>
      <c r="H53" s="86"/>
      <c r="I53" s="85">
        <f>(I52-$E52)/$E52</f>
        <v>0.11476470302667272</v>
      </c>
      <c r="J53" s="86"/>
      <c r="K53" s="21"/>
      <c r="L53" s="22"/>
      <c r="M53" s="84" t="s">
        <v>56</v>
      </c>
      <c r="N53" s="84"/>
    </row>
    <row r="54" spans="1:14" ht="12" customHeight="1">
      <c r="A54" s="148"/>
      <c r="B54" s="149"/>
      <c r="C54" s="149"/>
      <c r="D54" s="150"/>
      <c r="E54" s="91"/>
      <c r="F54" s="92"/>
      <c r="G54" s="91"/>
      <c r="H54" s="92"/>
      <c r="I54" s="91"/>
      <c r="J54" s="92"/>
      <c r="K54" s="21"/>
      <c r="L54" s="22"/>
    </row>
    <row r="55" spans="1:14" ht="25.5" customHeight="1">
      <c r="A55" s="151" t="s">
        <v>58</v>
      </c>
      <c r="B55" s="152"/>
      <c r="C55" s="152"/>
      <c r="D55" s="153"/>
      <c r="E55" s="151">
        <v>1</v>
      </c>
      <c r="F55" s="153"/>
      <c r="G55" s="151">
        <v>2</v>
      </c>
      <c r="H55" s="153"/>
      <c r="I55" s="151">
        <v>4</v>
      </c>
      <c r="J55" s="153"/>
      <c r="K55" s="21"/>
      <c r="L55" s="22"/>
    </row>
    <row r="56" spans="1:14" ht="20.100000000000001" customHeight="1">
      <c r="A56" s="154" t="s">
        <v>59</v>
      </c>
      <c r="B56" s="155"/>
      <c r="C56" s="156"/>
      <c r="D56" s="157"/>
      <c r="E56" s="162" t="s">
        <v>60</v>
      </c>
      <c r="F56" s="163"/>
      <c r="G56" s="146"/>
      <c r="H56" s="146"/>
      <c r="I56" s="142"/>
      <c r="J56" s="143"/>
      <c r="K56" s="21"/>
      <c r="L56" s="22"/>
    </row>
    <row r="57" spans="1:14" ht="12" customHeight="1">
      <c r="A57" s="154"/>
      <c r="B57" s="155"/>
      <c r="C57" s="156"/>
      <c r="D57" s="157"/>
      <c r="E57" s="164"/>
      <c r="F57" s="165"/>
      <c r="G57" s="146"/>
      <c r="H57" s="146"/>
      <c r="I57" s="142"/>
      <c r="J57" s="143"/>
      <c r="K57" s="21"/>
      <c r="L57" s="22"/>
    </row>
    <row r="58" spans="1:14" ht="15">
      <c r="A58" s="154"/>
      <c r="B58" s="155"/>
      <c r="C58" s="156"/>
      <c r="D58" s="157"/>
      <c r="E58" s="164"/>
      <c r="F58" s="165"/>
      <c r="G58" s="146"/>
      <c r="H58" s="146"/>
      <c r="I58" s="142"/>
      <c r="J58" s="143"/>
      <c r="K58" s="21"/>
      <c r="L58" s="22"/>
    </row>
    <row r="59" spans="1:14" ht="15">
      <c r="A59" s="154"/>
      <c r="B59" s="155"/>
      <c r="C59" s="156"/>
      <c r="D59" s="157"/>
      <c r="E59" s="164"/>
      <c r="F59" s="165"/>
      <c r="G59" s="146"/>
      <c r="H59" s="146"/>
      <c r="I59" s="142"/>
      <c r="J59" s="143"/>
      <c r="K59" s="21"/>
      <c r="L59" s="22"/>
    </row>
    <row r="60" spans="1:14" ht="15">
      <c r="A60" s="154"/>
      <c r="B60" s="155"/>
      <c r="C60" s="156"/>
      <c r="D60" s="157"/>
      <c r="E60" s="164"/>
      <c r="F60" s="165"/>
      <c r="G60" s="146"/>
      <c r="H60" s="146"/>
      <c r="I60" s="142"/>
      <c r="J60" s="143"/>
      <c r="K60" s="21"/>
      <c r="L60" s="22"/>
    </row>
    <row r="61" spans="1:14" ht="15.75" thickBot="1">
      <c r="A61" s="158"/>
      <c r="B61" s="159"/>
      <c r="C61" s="160"/>
      <c r="D61" s="161"/>
      <c r="E61" s="166"/>
      <c r="F61" s="167"/>
      <c r="G61" s="147"/>
      <c r="H61" s="147"/>
      <c r="I61" s="144"/>
      <c r="J61" s="145"/>
      <c r="K61" s="21"/>
      <c r="L61" s="22"/>
    </row>
    <row r="62" spans="1:14" ht="15">
      <c r="A62" s="54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2"/>
    </row>
    <row r="63" spans="1:14" ht="15">
      <c r="A63" s="54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2"/>
    </row>
    <row r="64" spans="1:14" ht="15">
      <c r="A64" s="54"/>
      <c r="B64" s="21"/>
      <c r="C64" s="21"/>
      <c r="D64" s="21"/>
      <c r="E64" s="21"/>
      <c r="F64" s="21"/>
      <c r="G64" s="21"/>
      <c r="H64" s="21" t="s">
        <v>61</v>
      </c>
      <c r="I64" s="42">
        <f>F43</f>
        <v>2061531.5</v>
      </c>
      <c r="J64" s="21"/>
      <c r="K64" s="21"/>
      <c r="L64" s="22"/>
    </row>
    <row r="65" spans="1:12" ht="15">
      <c r="A65" s="54"/>
      <c r="B65" s="21"/>
      <c r="C65" s="21"/>
      <c r="D65" s="21"/>
      <c r="E65" s="21"/>
      <c r="F65" s="21"/>
      <c r="G65" s="21"/>
      <c r="H65" s="21" t="s">
        <v>62</v>
      </c>
      <c r="I65" s="42">
        <v>150000</v>
      </c>
      <c r="J65" s="21"/>
      <c r="K65" s="21"/>
      <c r="L65" s="22"/>
    </row>
    <row r="66" spans="1:12" ht="15">
      <c r="A66" s="54"/>
      <c r="B66" s="21"/>
      <c r="C66" s="21"/>
      <c r="D66" s="21"/>
      <c r="E66" s="21"/>
      <c r="F66" s="21"/>
      <c r="G66" s="21"/>
      <c r="H66" s="21" t="s">
        <v>63</v>
      </c>
      <c r="I66" s="42">
        <f>SUM(I64:I65)</f>
        <v>2211531.5</v>
      </c>
      <c r="J66" s="21"/>
      <c r="K66" s="21"/>
      <c r="L66" s="22"/>
    </row>
    <row r="67" spans="1:12" ht="15">
      <c r="A67" s="54"/>
      <c r="B67" s="21"/>
      <c r="C67" s="21"/>
      <c r="D67" s="21"/>
      <c r="E67" s="21"/>
      <c r="F67" s="21"/>
      <c r="G67" s="21"/>
      <c r="H67" s="21" t="s">
        <v>64</v>
      </c>
      <c r="I67" s="43">
        <f>I66/3</f>
        <v>737177.16666666663</v>
      </c>
      <c r="J67" s="21"/>
      <c r="K67" s="21"/>
      <c r="L67" s="22"/>
    </row>
    <row r="68" spans="1:12" ht="15">
      <c r="A68" s="54"/>
      <c r="B68" s="21"/>
      <c r="C68" s="21"/>
      <c r="D68" s="21"/>
      <c r="E68" s="21"/>
      <c r="F68" s="21"/>
      <c r="G68" s="21"/>
      <c r="H68" s="21" t="s">
        <v>65</v>
      </c>
      <c r="I68" s="43">
        <f>I67*1.03</f>
        <v>759292.48166666669</v>
      </c>
      <c r="J68" s="21"/>
      <c r="K68" s="21"/>
      <c r="L68" s="22"/>
    </row>
    <row r="69" spans="1:12" ht="15">
      <c r="A69" s="54"/>
      <c r="B69" s="21"/>
      <c r="C69" s="21"/>
      <c r="D69" s="21"/>
      <c r="E69" s="21"/>
      <c r="F69" s="21"/>
      <c r="G69" s="21"/>
      <c r="H69" s="21" t="s">
        <v>66</v>
      </c>
      <c r="I69" s="43">
        <f>I68*1.05</f>
        <v>797257.1057500001</v>
      </c>
      <c r="J69" s="21"/>
      <c r="K69" s="21"/>
      <c r="L69" s="22"/>
    </row>
    <row r="70" spans="1:12" ht="15">
      <c r="A70" s="54"/>
      <c r="B70" s="21"/>
      <c r="C70" s="21"/>
      <c r="D70" s="21"/>
      <c r="E70" s="21"/>
      <c r="F70" s="21"/>
      <c r="G70" s="21"/>
      <c r="H70" s="21"/>
      <c r="I70" s="43"/>
      <c r="J70" s="21"/>
      <c r="K70" s="21"/>
      <c r="L70" s="22"/>
    </row>
    <row r="71" spans="1:12" ht="15.75" thickBot="1">
      <c r="A71" s="55"/>
      <c r="B71" s="21"/>
      <c r="C71" s="21"/>
      <c r="D71" s="21"/>
      <c r="E71" s="21"/>
      <c r="F71" s="21"/>
      <c r="G71" s="21"/>
      <c r="H71" s="21" t="s">
        <v>67</v>
      </c>
      <c r="I71" s="49">
        <f>SUM(I66+I68+I69)</f>
        <v>3768081.0874166666</v>
      </c>
      <c r="J71" s="21"/>
      <c r="K71" s="40"/>
      <c r="L71" s="41"/>
    </row>
  </sheetData>
  <mergeCells count="90">
    <mergeCell ref="B23:B24"/>
    <mergeCell ref="I56:J61"/>
    <mergeCell ref="G56:H61"/>
    <mergeCell ref="A54:D54"/>
    <mergeCell ref="E54:F54"/>
    <mergeCell ref="A55:D55"/>
    <mergeCell ref="E55:F55"/>
    <mergeCell ref="G55:H55"/>
    <mergeCell ref="I55:J55"/>
    <mergeCell ref="A56:D61"/>
    <mergeCell ref="E56:F61"/>
    <mergeCell ref="B25:B26"/>
    <mergeCell ref="B29:B30"/>
    <mergeCell ref="A8:D8"/>
    <mergeCell ref="E2:F4"/>
    <mergeCell ref="E5:F5"/>
    <mergeCell ref="E7:F7"/>
    <mergeCell ref="G2:H4"/>
    <mergeCell ref="E8:F8"/>
    <mergeCell ref="E6:F6"/>
    <mergeCell ref="B9:D9"/>
    <mergeCell ref="B10:D10"/>
    <mergeCell ref="A48:D48"/>
    <mergeCell ref="A43:D43"/>
    <mergeCell ref="I2:J4"/>
    <mergeCell ref="I5:J5"/>
    <mergeCell ref="I7:J7"/>
    <mergeCell ref="I6:J6"/>
    <mergeCell ref="I8:J8"/>
    <mergeCell ref="A2:D2"/>
    <mergeCell ref="A5:B5"/>
    <mergeCell ref="G7:H7"/>
    <mergeCell ref="G8:H8"/>
    <mergeCell ref="G5:H5"/>
    <mergeCell ref="A7:D7"/>
    <mergeCell ref="B6:D6"/>
    <mergeCell ref="B31:B32"/>
    <mergeCell ref="E45:F45"/>
    <mergeCell ref="G54:H54"/>
    <mergeCell ref="B27:B28"/>
    <mergeCell ref="E51:F51"/>
    <mergeCell ref="A53:D53"/>
    <mergeCell ref="A51:D51"/>
    <mergeCell ref="A47:D47"/>
    <mergeCell ref="G47:H47"/>
    <mergeCell ref="B33:B34"/>
    <mergeCell ref="B35:B36"/>
    <mergeCell ref="B37:B38"/>
    <mergeCell ref="A45:D45"/>
    <mergeCell ref="B44:D44"/>
    <mergeCell ref="C46:D46"/>
    <mergeCell ref="E44:F44"/>
    <mergeCell ref="I54:J54"/>
    <mergeCell ref="G48:H48"/>
    <mergeCell ref="A49:D49"/>
    <mergeCell ref="E49:F49"/>
    <mergeCell ref="I53:J53"/>
    <mergeCell ref="E53:F53"/>
    <mergeCell ref="M10:O10"/>
    <mergeCell ref="M2:M4"/>
    <mergeCell ref="M53:N53"/>
    <mergeCell ref="G53:H53"/>
    <mergeCell ref="I45:J45"/>
    <mergeCell ref="I49:J49"/>
    <mergeCell ref="I50:J50"/>
    <mergeCell ref="I47:J47"/>
    <mergeCell ref="G45:H45"/>
    <mergeCell ref="G6:H6"/>
    <mergeCell ref="G9:H9"/>
    <mergeCell ref="I9:J9"/>
    <mergeCell ref="I44:J44"/>
    <mergeCell ref="I48:J48"/>
    <mergeCell ref="G10:H10"/>
    <mergeCell ref="G44:H44"/>
    <mergeCell ref="E9:F9"/>
    <mergeCell ref="K1:L1"/>
    <mergeCell ref="A52:D52"/>
    <mergeCell ref="E52:F52"/>
    <mergeCell ref="G52:H52"/>
    <mergeCell ref="I52:J52"/>
    <mergeCell ref="G51:H51"/>
    <mergeCell ref="I51:J51"/>
    <mergeCell ref="E10:F10"/>
    <mergeCell ref="E47:F47"/>
    <mergeCell ref="I10:J10"/>
    <mergeCell ref="A50:D50"/>
    <mergeCell ref="G50:H50"/>
    <mergeCell ref="E48:F48"/>
    <mergeCell ref="E50:F50"/>
    <mergeCell ref="G49:H49"/>
  </mergeCells>
  <phoneticPr fontId="5" type="noConversion"/>
  <printOptions horizontalCentered="1"/>
  <pageMargins left="0.31" right="0.33" top="0.9" bottom="0.19" header="0.25" footer="0.25"/>
  <pageSetup paperSize="3" scale="60" fitToHeight="0" orientation="portrait" r:id="rId1"/>
  <headerFooter alignWithMargins="0">
    <oddHeader>&amp;C&amp;"Arial,Bold"&amp;12CITY OF TACOMA
Flagging Services for Tacoma Public Utilities
TU17-0225F</oddHeader>
    <oddFooter>&amp;C&amp;8Page &amp;P of &amp;N</oddFooter>
  </headerFooter>
  <colBreaks count="1" manualBreakCount="1">
    <brk id="12" max="68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16192A8257674B9060337D4F22E832" ma:contentTypeVersion="12" ma:contentTypeDescription="Create a new document." ma:contentTypeScope="" ma:versionID="2520ac5960a40273d90c24de3d35b5a5">
  <xsd:schema xmlns:xsd="http://www.w3.org/2001/XMLSchema" xmlns:xs="http://www.w3.org/2001/XMLSchema" xmlns:p="http://schemas.microsoft.com/office/2006/metadata/properties" xmlns:ns2="07933d9c-8b16-4272-9585-f341b9db8634" xmlns:ns3="8efd959d-c28c-4d94-a55f-ebed50cd853c" xmlns:ns4="216ec0fe-1200-4bc3-9911-f486878172c3" targetNamespace="http://schemas.microsoft.com/office/2006/metadata/properties" ma:root="true" ma:fieldsID="0fe860c30b2fb973a8ac1c5b0f37d5dc" ns2:_="" ns3:_="" ns4:_="">
    <xsd:import namespace="07933d9c-8b16-4272-9585-f341b9db8634"/>
    <xsd:import namespace="8efd959d-c28c-4d94-a55f-ebed50cd853c"/>
    <xsd:import namespace="216ec0fe-1200-4bc3-9911-f486878172c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933d9c-8b16-4272-9585-f341b9db86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89aebaa3-270b-4a77-b589-d12dc3cc14b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fd959d-c28c-4d94-a55f-ebed50cd853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6ec0fe-1200-4bc3-9911-f486878172c3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8f96893d-3de5-44b8-b0e2-9dfc0fee32db}" ma:internalName="TaxCatchAll" ma:showField="CatchAllData" ma:web="8efd959d-c28c-4d94-a55f-ebed50cd8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16ec0fe-1200-4bc3-9911-f486878172c3" xsi:nil="true"/>
    <lcf76f155ced4ddcb4097134ff3c332f xmlns="07933d9c-8b16-4272-9585-f341b9db863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0B39EB2-C61D-413C-83D1-C3BC65980465}"/>
</file>

<file path=customXml/itemProps2.xml><?xml version="1.0" encoding="utf-8"?>
<ds:datastoreItem xmlns:ds="http://schemas.openxmlformats.org/officeDocument/2006/customXml" ds:itemID="{5E8501D1-4B2C-4DDB-B9A1-433651641C89}"/>
</file>

<file path=customXml/itemProps3.xml><?xml version="1.0" encoding="utf-8"?>
<ds:datastoreItem xmlns:ds="http://schemas.openxmlformats.org/officeDocument/2006/customXml" ds:itemID="{688FDAD6-FC8E-41C8-8D48-A508EBC2F6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Parris, Joseph</cp:lastModifiedBy>
  <cp:revision/>
  <dcterms:created xsi:type="dcterms:W3CDTF">2004-06-28T15:15:34Z</dcterms:created>
  <dcterms:modified xsi:type="dcterms:W3CDTF">2023-03-07T23:25:26Z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0x0101003516192A8257674B9060337D4F22E832</vt:lpwstr>
  </property>
  <property fmtid="{D5CDD505-2E9C-101B-9397-08002B2CF9AE}" pid="3" name="MediaServiceImageTags">
    <vt:lpwstr/>
  </property>
</Properties>
</file>