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fley\Desktop\"/>
    </mc:Choice>
  </mc:AlternateContent>
  <bookViews>
    <workbookView xWindow="240" yWindow="120" windowWidth="11385" windowHeight="47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Sheet1!$A$1:$N$36</definedName>
  </definedNames>
  <calcPr calcId="162913"/>
</workbook>
</file>

<file path=xl/calcChain.xml><?xml version="1.0" encoding="utf-8"?>
<calcChain xmlns="http://schemas.openxmlformats.org/spreadsheetml/2006/main">
  <c r="L22" i="1" l="1"/>
  <c r="L12" i="1"/>
  <c r="L11" i="1"/>
  <c r="L10" i="1"/>
  <c r="L9" i="1"/>
  <c r="L8" i="1"/>
  <c r="L7" i="1"/>
  <c r="L14" i="1"/>
  <c r="L15" i="1"/>
  <c r="L16" i="1"/>
  <c r="L17" i="1"/>
  <c r="L20" i="1" l="1"/>
  <c r="L23" i="1" s="1"/>
  <c r="Q15" i="1"/>
  <c r="Q16" i="1"/>
  <c r="Q17" i="1"/>
  <c r="Q14" i="1"/>
  <c r="Q8" i="1"/>
  <c r="Q9" i="1"/>
  <c r="Q10" i="1"/>
  <c r="Q11" i="1"/>
  <c r="Q12" i="1"/>
  <c r="Q7" i="1"/>
  <c r="T8" i="1" l="1"/>
  <c r="T9" i="1"/>
  <c r="T10" i="1"/>
  <c r="T11" i="1"/>
  <c r="T12" i="1"/>
  <c r="T14" i="1"/>
  <c r="T15" i="1"/>
  <c r="T16" i="1"/>
  <c r="T17" i="1"/>
  <c r="T7" i="1"/>
  <c r="S8" i="1"/>
  <c r="S9" i="1"/>
  <c r="S10" i="1"/>
  <c r="S11" i="1"/>
  <c r="S12" i="1"/>
  <c r="S13" i="1"/>
  <c r="S14" i="1"/>
  <c r="S15" i="1"/>
  <c r="S16" i="1"/>
  <c r="S17" i="1"/>
  <c r="S7" i="1"/>
  <c r="H7" i="1"/>
  <c r="T20" i="1" l="1"/>
  <c r="S20" i="1"/>
  <c r="H43" i="1"/>
  <c r="H44" i="1" s="1"/>
  <c r="H45" i="1" s="1"/>
  <c r="H46" i="1" l="1"/>
  <c r="J15" i="1" l="1"/>
  <c r="J16" i="1"/>
  <c r="J17" i="1"/>
  <c r="J14" i="1"/>
  <c r="J8" i="1"/>
  <c r="J9" i="1"/>
  <c r="J10" i="1"/>
  <c r="J11" i="1"/>
  <c r="J12" i="1"/>
  <c r="J7" i="1"/>
  <c r="N15" i="1"/>
  <c r="N16" i="1"/>
  <c r="N17" i="1"/>
  <c r="N8" i="1"/>
  <c r="N9" i="1"/>
  <c r="N10" i="1"/>
  <c r="N11" i="1"/>
  <c r="N12" i="1"/>
  <c r="N7" i="1"/>
  <c r="N14" i="1"/>
  <c r="H15" i="1"/>
  <c r="H16" i="1"/>
  <c r="H17" i="1"/>
  <c r="H14" i="1"/>
  <c r="H8" i="1"/>
  <c r="H9" i="1"/>
  <c r="H10" i="1"/>
  <c r="H11" i="1"/>
  <c r="H12" i="1"/>
  <c r="F15" i="1"/>
  <c r="F16" i="1"/>
  <c r="F17" i="1"/>
  <c r="F14" i="1"/>
  <c r="F8" i="1"/>
  <c r="F9" i="1"/>
  <c r="F10" i="1"/>
  <c r="F11" i="1"/>
  <c r="F12" i="1"/>
  <c r="F7" i="1"/>
  <c r="Q19" i="1" l="1"/>
  <c r="F20" i="1"/>
  <c r="F22" i="1" s="1"/>
  <c r="J20" i="1"/>
  <c r="H20" i="1"/>
  <c r="N20" i="1"/>
  <c r="N22" i="1" l="1"/>
  <c r="H22" i="1"/>
  <c r="J22" i="1"/>
  <c r="S23" i="1"/>
  <c r="J23" i="1"/>
  <c r="F23" i="1"/>
  <c r="H23" i="1"/>
  <c r="N23" i="1"/>
</calcChain>
</file>

<file path=xl/sharedStrings.xml><?xml version="1.0" encoding="utf-8"?>
<sst xmlns="http://schemas.openxmlformats.org/spreadsheetml/2006/main" count="103" uniqueCount="73">
  <si>
    <t>Pre-Bid Estimate</t>
  </si>
  <si>
    <t>Item</t>
  </si>
  <si>
    <t xml:space="preserve">Desc. </t>
  </si>
  <si>
    <t>3yr Estimate
in 1000 ft</t>
  </si>
  <si>
    <t>Per 1,000 ft</t>
  </si>
  <si>
    <t>Extended</t>
  </si>
  <si>
    <t>Pre Evaluated Total</t>
  </si>
  <si>
    <t xml:space="preserve"> </t>
  </si>
  <si>
    <t>% Diff from Low Bid</t>
  </si>
  <si>
    <t>% Diviation from Estimate</t>
  </si>
  <si>
    <t>Exceptions</t>
  </si>
  <si>
    <t>None</t>
  </si>
  <si>
    <t>Manufacturer</t>
  </si>
  <si>
    <t>#4 Triplex</t>
  </si>
  <si>
    <t>#2 Triplex</t>
  </si>
  <si>
    <t>#1/0 Triplex</t>
  </si>
  <si>
    <t>#4/0 Triplex</t>
  </si>
  <si>
    <t>#1/0 Quadruplex</t>
  </si>
  <si>
    <t>#4/0 Quadruplex</t>
  </si>
  <si>
    <t>Overhead Aluminum Secondary/Service Conductors</t>
  </si>
  <si>
    <t>Underground Aluminum Secondary/Service Conductors</t>
  </si>
  <si>
    <t>4/0 Triplex – YES</t>
  </si>
  <si>
    <t>350 Triplex – YES</t>
  </si>
  <si>
    <t>4/0 Quadruplex – YES</t>
  </si>
  <si>
    <t>350 Quadruplex - YES</t>
  </si>
  <si>
    <t>Yes</t>
  </si>
  <si>
    <t xml:space="preserve">Bid No. </t>
  </si>
  <si>
    <t>General Cable</t>
  </si>
  <si>
    <t>Southwire</t>
  </si>
  <si>
    <t>Anixter</t>
  </si>
  <si>
    <t>General Pacific</t>
  </si>
  <si>
    <t>Red = Non responsive Exception</t>
  </si>
  <si>
    <t>Yellow = Reccommended Award</t>
  </si>
  <si>
    <t>Pre Evaluated Bid Order</t>
  </si>
  <si>
    <t>Current Contract Pricing</t>
  </si>
  <si>
    <t>MID #</t>
  </si>
  <si>
    <t>AVG RED</t>
  </si>
  <si>
    <t>Approved</t>
  </si>
  <si>
    <t>Product Data Sheets</t>
  </si>
  <si>
    <t>Manufacturer QC Policy</t>
  </si>
  <si>
    <t>Cable Samples</t>
  </si>
  <si>
    <t>Prompt Payment Discount</t>
  </si>
  <si>
    <t>Vendor Managed Inventory</t>
  </si>
  <si>
    <t>Lead Time on Items 4-6 &amp; 8-10</t>
  </si>
  <si>
    <t>Minimum Release on Items 4-6 &amp; 8-10</t>
  </si>
  <si>
    <t>CME</t>
  </si>
  <si>
    <t>3 year</t>
  </si>
  <si>
    <t>Annual</t>
  </si>
  <si>
    <t>2% increase</t>
  </si>
  <si>
    <t xml:space="preserve">5 year Total </t>
  </si>
  <si>
    <t>Percent Diff from Low Bid</t>
  </si>
  <si>
    <t>Current Contract Pricing Alum @.7925</t>
  </si>
  <si>
    <t>New Bid Pricing Alum @.7925</t>
  </si>
  <si>
    <t>Percent Difference</t>
  </si>
  <si>
    <t>PT20-0289F - Bid Evaluation</t>
  </si>
  <si>
    <t>American Wire Group</t>
  </si>
  <si>
    <t>1 Week</t>
  </si>
  <si>
    <t>23-25 Weeks</t>
  </si>
  <si>
    <t>Exception taken to price adjustments - pricing may change at time of shipment</t>
  </si>
  <si>
    <t>Item 4 = 10,000
Item 5 = 10,800
Item 6 = 11,000
Items 8-10 = 10,000</t>
  </si>
  <si>
    <t>Items 1-3 &amp; 5-8 = 11-13 Weeks
Items 4 &amp; 9-10 = 15-17 Weeks</t>
  </si>
  <si>
    <t>Items 4, 6, &amp; 8-10 = 5,000
Item 5 = 6,000</t>
  </si>
  <si>
    <t>Non-stock cables MOQ = 5 Reels per item
Order Release Minimum = 10,000 lbs</t>
  </si>
  <si>
    <t>16-18 Weeks</t>
  </si>
  <si>
    <t>Items 4 &amp; 8 = 4,000
Items 5-6 &amp; 9-10 = 3,000</t>
  </si>
  <si>
    <t>Columbia Electric Supply</t>
  </si>
  <si>
    <t>2%, 20</t>
  </si>
  <si>
    <t>Not answered</t>
  </si>
  <si>
    <t>Item 4 = 6,000
Item 5 = 5,500
Item 6 = 3,000
Item 8 = 12,000
Item 9 = 1,000
Item 10 = 4,000</t>
  </si>
  <si>
    <t>Incomplete submittal - Vendor Qualifications, References, and Supplemental Information missing</t>
  </si>
  <si>
    <t>*no sample</t>
  </si>
  <si>
    <t>*unknown</t>
  </si>
  <si>
    <t>Sample Approved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</si>
</sst>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%"/>
    <numFmt numFmtId="166" formatCode="0.00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b/>
      <sz val="14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2" tint="-0.2499465926084170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4">
    <xf numFmtId="0" fontId="0" fillId="0" borderId="0" xfId="0"/>
    <xf numFmtId="0" fontId="5" fillId="8" borderId="4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/>
    <xf numFmtId="0" fontId="6" fillId="0" borderId="5" xfId="0" applyFont="1" applyBorder="1"/>
    <xf numFmtId="0" fontId="6" fillId="9" borderId="6" xfId="0" applyFont="1" applyFill="1" applyBorder="1"/>
    <xf numFmtId="0" fontId="6" fillId="9" borderId="0" xfId="0" applyFont="1" applyFill="1" applyBorder="1"/>
    <xf numFmtId="0" fontId="6" fillId="9" borderId="7" xfId="0" applyFont="1" applyFill="1" applyBorder="1"/>
    <xf numFmtId="0" fontId="6" fillId="9" borderId="8" xfId="0" applyFont="1" applyFill="1" applyBorder="1"/>
    <xf numFmtId="0" fontId="7" fillId="0" borderId="0" xfId="0" applyFont="1"/>
    <xf numFmtId="0" fontId="3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7" fillId="0" borderId="0" xfId="0" applyFont="1" applyBorder="1"/>
    <xf numFmtId="0" fontId="5" fillId="0" borderId="0" xfId="0" applyFont="1" applyBorder="1" applyAlignment="1">
      <alignment horizontal="left" vertical="center"/>
    </xf>
    <xf numFmtId="6" fontId="5" fillId="3" borderId="11" xfId="0" applyNumberFormat="1" applyFont="1" applyFill="1" applyBorder="1" applyAlignment="1">
      <alignment horizontal="center" vertical="center"/>
    </xf>
    <xf numFmtId="6" fontId="5" fillId="3" borderId="11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0" fontId="5" fillId="8" borderId="3" xfId="0" applyFont="1" applyFill="1" applyBorder="1" applyAlignment="1">
      <alignment horizontal="center"/>
    </xf>
    <xf numFmtId="0" fontId="5" fillId="0" borderId="12" xfId="0" applyFont="1" applyBorder="1"/>
    <xf numFmtId="0" fontId="5" fillId="8" borderId="2" xfId="0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/>
    </xf>
    <xf numFmtId="0" fontId="6" fillId="0" borderId="2" xfId="0" applyFont="1" applyBorder="1"/>
    <xf numFmtId="0" fontId="6" fillId="0" borderId="13" xfId="0" applyFont="1" applyBorder="1"/>
    <xf numFmtId="0" fontId="0" fillId="0" borderId="14" xfId="0" applyBorder="1"/>
    <xf numFmtId="0" fontId="0" fillId="0" borderId="15" xfId="0" applyBorder="1"/>
    <xf numFmtId="0" fontId="5" fillId="8" borderId="20" xfId="0" applyFont="1" applyFill="1" applyBorder="1" applyAlignment="1">
      <alignment horizontal="center" vertical="center"/>
    </xf>
    <xf numFmtId="0" fontId="5" fillId="8" borderId="21" xfId="0" applyFont="1" applyFill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/>
    </xf>
    <xf numFmtId="7" fontId="6" fillId="0" borderId="21" xfId="1" applyNumberFormat="1" applyFont="1" applyBorder="1" applyAlignment="1">
      <alignment horizontal="center"/>
    </xf>
    <xf numFmtId="0" fontId="6" fillId="0" borderId="20" xfId="0" applyFont="1" applyBorder="1"/>
    <xf numFmtId="0" fontId="6" fillId="0" borderId="21" xfId="0" applyFont="1" applyBorder="1"/>
    <xf numFmtId="0" fontId="6" fillId="8" borderId="20" xfId="0" applyFont="1" applyFill="1" applyBorder="1"/>
    <xf numFmtId="0" fontId="6" fillId="0" borderId="22" xfId="0" applyFont="1" applyBorder="1"/>
    <xf numFmtId="9" fontId="6" fillId="0" borderId="23" xfId="2" applyFont="1" applyBorder="1"/>
    <xf numFmtId="0" fontId="6" fillId="0" borderId="2" xfId="0" applyFont="1" applyBorder="1" applyAlignment="1">
      <alignment horizontal="center"/>
    </xf>
    <xf numFmtId="7" fontId="5" fillId="8" borderId="2" xfId="1" applyNumberFormat="1" applyFont="1" applyFill="1" applyBorder="1" applyAlignment="1">
      <alignment horizontal="center"/>
    </xf>
    <xf numFmtId="0" fontId="0" fillId="0" borderId="0" xfId="0" applyBorder="1"/>
    <xf numFmtId="165" fontId="6" fillId="0" borderId="21" xfId="2" applyNumberFormat="1" applyFont="1" applyBorder="1"/>
    <xf numFmtId="0" fontId="5" fillId="8" borderId="3" xfId="0" applyFont="1" applyFill="1" applyBorder="1" applyAlignment="1">
      <alignment horizontal="center" vertical="center"/>
    </xf>
    <xf numFmtId="7" fontId="6" fillId="0" borderId="3" xfId="1" applyNumberFormat="1" applyFont="1" applyBorder="1" applyAlignment="1">
      <alignment horizontal="center"/>
    </xf>
    <xf numFmtId="0" fontId="6" fillId="0" borderId="3" xfId="0" applyFont="1" applyBorder="1"/>
    <xf numFmtId="7" fontId="5" fillId="8" borderId="3" xfId="1" applyNumberFormat="1" applyFont="1" applyFill="1" applyBorder="1" applyAlignment="1">
      <alignment horizontal="center"/>
    </xf>
    <xf numFmtId="165" fontId="6" fillId="0" borderId="3" xfId="2" applyNumberFormat="1" applyFont="1" applyBorder="1"/>
    <xf numFmtId="0" fontId="5" fillId="0" borderId="0" xfId="0" applyFont="1" applyBorder="1" applyAlignment="1">
      <alignment horizontal="left" vertical="center" wrapText="1"/>
    </xf>
    <xf numFmtId="0" fontId="5" fillId="9" borderId="6" xfId="0" applyFont="1" applyFill="1" applyBorder="1"/>
    <xf numFmtId="0" fontId="5" fillId="9" borderId="0" xfId="0" applyFont="1" applyFill="1" applyBorder="1"/>
    <xf numFmtId="0" fontId="5" fillId="0" borderId="20" xfId="0" applyFont="1" applyBorder="1"/>
    <xf numFmtId="0" fontId="5" fillId="0" borderId="21" xfId="0" applyFont="1" applyFill="1" applyBorder="1" applyAlignment="1">
      <alignment horizontal="center" vertical="center"/>
    </xf>
    <xf numFmtId="0" fontId="5" fillId="0" borderId="2" xfId="0" applyFont="1" applyBorder="1"/>
    <xf numFmtId="0" fontId="2" fillId="0" borderId="0" xfId="0" applyFont="1"/>
    <xf numFmtId="10" fontId="0" fillId="0" borderId="0" xfId="0" applyNumberFormat="1"/>
    <xf numFmtId="10" fontId="2" fillId="0" borderId="0" xfId="0" applyNumberFormat="1" applyFo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25" xfId="0" applyFont="1" applyBorder="1" applyAlignment="1">
      <alignment horizontal="center"/>
    </xf>
    <xf numFmtId="10" fontId="0" fillId="6" borderId="0" xfId="0" applyNumberFormat="1" applyFill="1"/>
    <xf numFmtId="0" fontId="0" fillId="10" borderId="0" xfId="0" applyFill="1"/>
    <xf numFmtId="0" fontId="0" fillId="0" borderId="0" xfId="0" applyFill="1"/>
    <xf numFmtId="10" fontId="0" fillId="0" borderId="0" xfId="0" applyNumberFormat="1" applyFill="1"/>
    <xf numFmtId="0" fontId="7" fillId="10" borderId="0" xfId="0" applyFont="1" applyFill="1"/>
    <xf numFmtId="0" fontId="0" fillId="10" borderId="14" xfId="0" applyFill="1" applyBorder="1"/>
    <xf numFmtId="9" fontId="1" fillId="10" borderId="15" xfId="2" applyFont="1" applyFill="1" applyBorder="1"/>
    <xf numFmtId="9" fontId="1" fillId="10" borderId="0" xfId="2" applyFont="1" applyFill="1"/>
    <xf numFmtId="0" fontId="0" fillId="0" borderId="26" xfId="0" applyBorder="1"/>
    <xf numFmtId="0" fontId="5" fillId="0" borderId="2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29" xfId="0" applyFill="1" applyBorder="1" applyAlignment="1">
      <alignment vertical="top" wrapText="1"/>
    </xf>
    <xf numFmtId="0" fontId="5" fillId="0" borderId="3" xfId="0" applyFont="1" applyBorder="1" applyAlignment="1">
      <alignment horizontal="center" vertical="center"/>
    </xf>
    <xf numFmtId="0" fontId="0" fillId="0" borderId="3" xfId="0" applyBorder="1"/>
    <xf numFmtId="0" fontId="5" fillId="0" borderId="3" xfId="0" applyFont="1" applyBorder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29" xfId="0" applyFont="1" applyFill="1" applyBorder="1" applyAlignment="1">
      <alignment vertical="top"/>
    </xf>
    <xf numFmtId="164" fontId="0" fillId="0" borderId="15" xfId="0" applyNumberFormat="1" applyBorder="1"/>
    <xf numFmtId="7" fontId="0" fillId="0" borderId="15" xfId="0" applyNumberFormat="1" applyBorder="1"/>
    <xf numFmtId="166" fontId="6" fillId="0" borderId="23" xfId="2" applyNumberFormat="1" applyFont="1" applyBorder="1"/>
    <xf numFmtId="0" fontId="0" fillId="0" borderId="6" xfId="0" applyBorder="1"/>
    <xf numFmtId="164" fontId="0" fillId="0" borderId="6" xfId="0" applyNumberFormat="1" applyBorder="1"/>
    <xf numFmtId="164" fontId="0" fillId="0" borderId="0" xfId="0" applyNumberFormat="1" applyBorder="1"/>
    <xf numFmtId="9" fontId="0" fillId="0" borderId="38" xfId="2" applyFont="1" applyBorder="1"/>
    <xf numFmtId="164" fontId="0" fillId="0" borderId="38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39" xfId="0" applyNumberFormat="1" applyBorder="1"/>
    <xf numFmtId="0" fontId="2" fillId="0" borderId="0" xfId="0" applyFont="1" applyAlignment="1">
      <alignment vertical="center" wrapText="1"/>
    </xf>
    <xf numFmtId="10" fontId="2" fillId="0" borderId="0" xfId="0" applyNumberFormat="1" applyFont="1" applyAlignment="1">
      <alignment vertical="center" wrapText="1"/>
    </xf>
    <xf numFmtId="10" fontId="2" fillId="0" borderId="0" xfId="0" applyNumberFormat="1" applyFont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9" fontId="6" fillId="0" borderId="3" xfId="2" applyFont="1" applyBorder="1"/>
    <xf numFmtId="9" fontId="6" fillId="0" borderId="12" xfId="2" applyFont="1" applyBorder="1"/>
    <xf numFmtId="9" fontId="1" fillId="10" borderId="0" xfId="2" applyFont="1" applyFill="1" applyBorder="1"/>
    <xf numFmtId="0" fontId="5" fillId="0" borderId="4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/>
    </xf>
    <xf numFmtId="0" fontId="6" fillId="8" borderId="4" xfId="0" applyFont="1" applyFill="1" applyBorder="1"/>
    <xf numFmtId="0" fontId="5" fillId="0" borderId="4" xfId="0" applyFont="1" applyBorder="1"/>
    <xf numFmtId="0" fontId="6" fillId="0" borderId="29" xfId="0" applyFont="1" applyBorder="1"/>
    <xf numFmtId="0" fontId="0" fillId="10" borderId="6" xfId="0" applyFill="1" applyBorder="1"/>
    <xf numFmtId="0" fontId="0" fillId="0" borderId="4" xfId="0" applyFill="1" applyBorder="1" applyAlignment="1">
      <alignment vertical="top" wrapText="1"/>
    </xf>
    <xf numFmtId="0" fontId="0" fillId="0" borderId="6" xfId="0" applyFill="1" applyBorder="1"/>
    <xf numFmtId="0" fontId="5" fillId="3" borderId="1" xfId="0" applyFont="1" applyFill="1" applyBorder="1" applyAlignment="1">
      <alignment horizontal="right"/>
    </xf>
    <xf numFmtId="0" fontId="5" fillId="3" borderId="11" xfId="0" applyFont="1" applyFill="1" applyBorder="1" applyAlignment="1">
      <alignment horizontal="right"/>
    </xf>
    <xf numFmtId="0" fontId="0" fillId="0" borderId="0" xfId="0" applyFont="1"/>
    <xf numFmtId="10" fontId="0" fillId="0" borderId="0" xfId="0" applyNumberFormat="1" applyFont="1"/>
    <xf numFmtId="0" fontId="0" fillId="2" borderId="9" xfId="0" applyFont="1" applyFill="1" applyBorder="1"/>
    <xf numFmtId="0" fontId="0" fillId="2" borderId="10" xfId="0" applyFont="1" applyFill="1" applyBorder="1"/>
    <xf numFmtId="0" fontId="0" fillId="3" borderId="2" xfId="0" applyFont="1" applyFill="1" applyBorder="1" applyAlignment="1">
      <alignment horizontal="right"/>
    </xf>
    <xf numFmtId="0" fontId="0" fillId="10" borderId="0" xfId="0" applyFont="1" applyFill="1"/>
    <xf numFmtId="10" fontId="0" fillId="10" borderId="0" xfId="0" applyNumberFormat="1" applyFont="1" applyFill="1"/>
    <xf numFmtId="0" fontId="0" fillId="0" borderId="6" xfId="0" applyFont="1" applyBorder="1"/>
    <xf numFmtId="0" fontId="0" fillId="0" borderId="0" xfId="0" applyFont="1" applyBorder="1"/>
    <xf numFmtId="0" fontId="0" fillId="0" borderId="38" xfId="0" applyFont="1" applyBorder="1"/>
    <xf numFmtId="10" fontId="0" fillId="0" borderId="5" xfId="0" applyNumberFormat="1" applyFont="1" applyBorder="1"/>
    <xf numFmtId="164" fontId="0" fillId="0" borderId="0" xfId="0" applyNumberFormat="1" applyFont="1" applyBorder="1"/>
    <xf numFmtId="0" fontId="0" fillId="10" borderId="5" xfId="0" applyFont="1" applyFill="1" applyBorder="1"/>
    <xf numFmtId="10" fontId="0" fillId="10" borderId="5" xfId="0" applyNumberFormat="1" applyFont="1" applyFill="1" applyBorder="1"/>
    <xf numFmtId="0" fontId="10" fillId="0" borderId="5" xfId="0" applyFont="1" applyBorder="1" applyAlignment="1">
      <alignment horizontal="center" wrapText="1"/>
    </xf>
    <xf numFmtId="8" fontId="11" fillId="0" borderId="5" xfId="0" applyNumberFormat="1" applyFont="1" applyBorder="1" applyAlignment="1">
      <alignment horizontal="right" vertical="center" wrapText="1"/>
    </xf>
    <xf numFmtId="8" fontId="10" fillId="0" borderId="5" xfId="0" applyNumberFormat="1" applyFont="1" applyBorder="1" applyAlignment="1">
      <alignment horizontal="right" wrapText="1"/>
    </xf>
    <xf numFmtId="7" fontId="5" fillId="12" borderId="21" xfId="1" applyNumberFormat="1" applyFont="1" applyFill="1" applyBorder="1" applyAlignment="1">
      <alignment horizontal="center"/>
    </xf>
    <xf numFmtId="0" fontId="5" fillId="12" borderId="3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5" fillId="12" borderId="28" xfId="0" applyFont="1" applyFill="1" applyBorder="1" applyAlignment="1">
      <alignment horizontal="center" vertical="center"/>
    </xf>
    <xf numFmtId="0" fontId="5" fillId="12" borderId="30" xfId="0" applyFont="1" applyFill="1" applyBorder="1" applyAlignment="1">
      <alignment horizontal="center" vertical="center" wrapText="1"/>
    </xf>
    <xf numFmtId="7" fontId="5" fillId="6" borderId="3" xfId="1" applyNumberFormat="1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11" borderId="16" xfId="0" applyFont="1" applyFill="1" applyBorder="1" applyAlignment="1">
      <alignment horizontal="center" vertical="center"/>
    </xf>
    <xf numFmtId="0" fontId="4" fillId="11" borderId="17" xfId="0" applyFont="1" applyFill="1" applyBorder="1" applyAlignment="1">
      <alignment horizontal="center" vertical="center"/>
    </xf>
    <xf numFmtId="0" fontId="5" fillId="13" borderId="18" xfId="0" applyFont="1" applyFill="1" applyBorder="1" applyAlignment="1">
      <alignment horizontal="center"/>
    </xf>
    <xf numFmtId="0" fontId="5" fillId="13" borderId="19" xfId="0" applyFont="1" applyFill="1" applyBorder="1" applyAlignment="1">
      <alignment horizontal="center"/>
    </xf>
    <xf numFmtId="0" fontId="9" fillId="12" borderId="31" xfId="0" applyFont="1" applyFill="1" applyBorder="1" applyAlignment="1">
      <alignment horizontal="center"/>
    </xf>
    <xf numFmtId="0" fontId="9" fillId="12" borderId="32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right"/>
    </xf>
    <xf numFmtId="0" fontId="5" fillId="3" borderId="11" xfId="0" applyFont="1" applyFill="1" applyBorder="1" applyAlignment="1">
      <alignment horizontal="right"/>
    </xf>
    <xf numFmtId="0" fontId="0" fillId="3" borderId="2" xfId="0" applyFont="1" applyFill="1" applyBorder="1" applyAlignment="1">
      <alignment horizontal="right"/>
    </xf>
    <xf numFmtId="0" fontId="5" fillId="6" borderId="16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7" borderId="18" xfId="0" applyFont="1" applyFill="1" applyBorder="1" applyAlignment="1">
      <alignment horizontal="center"/>
    </xf>
    <xf numFmtId="0" fontId="5" fillId="7" borderId="19" xfId="0" applyFont="1" applyFill="1" applyBorder="1" applyAlignment="1">
      <alignment horizontal="center"/>
    </xf>
    <xf numFmtId="0" fontId="5" fillId="8" borderId="35" xfId="0" applyFont="1" applyFill="1" applyBorder="1" applyAlignment="1">
      <alignment horizontal="center" vertical="center"/>
    </xf>
    <xf numFmtId="0" fontId="5" fillId="8" borderId="36" xfId="0" applyFont="1" applyFill="1" applyBorder="1" applyAlignment="1">
      <alignment horizontal="center" vertical="center"/>
    </xf>
    <xf numFmtId="0" fontId="5" fillId="8" borderId="37" xfId="0" applyFont="1" applyFill="1" applyBorder="1" applyAlignment="1">
      <alignment horizontal="center" vertical="center"/>
    </xf>
    <xf numFmtId="0" fontId="9" fillId="6" borderId="31" xfId="0" applyFont="1" applyFill="1" applyBorder="1" applyAlignment="1">
      <alignment horizontal="center"/>
    </xf>
    <xf numFmtId="0" fontId="9" fillId="6" borderId="3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10" borderId="1" xfId="0" applyFont="1" applyFill="1" applyBorder="1" applyAlignment="1">
      <alignment horizontal="center" vertical="center"/>
    </xf>
    <xf numFmtId="0" fontId="8" fillId="10" borderId="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8" fillId="10" borderId="24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6" borderId="18" xfId="0" applyFont="1" applyFill="1" applyBorder="1" applyAlignment="1">
      <alignment horizontal="center"/>
    </xf>
    <xf numFmtId="0" fontId="0" fillId="6" borderId="19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AFA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tabSelected="1" topLeftCell="B1" zoomScale="70" zoomScaleNormal="70" zoomScaleSheetLayoutView="40" workbookViewId="0">
      <selection activeCell="J25" sqref="J25"/>
    </sheetView>
  </sheetViews>
  <sheetFormatPr defaultRowHeight="15" x14ac:dyDescent="0.25"/>
  <cols>
    <col min="3" max="3" width="48.85546875" customWidth="1"/>
    <col min="4" max="4" width="37.7109375" customWidth="1"/>
    <col min="5" max="5" width="24" style="28" customWidth="1"/>
    <col min="6" max="6" width="30" style="41" customWidth="1"/>
    <col min="7" max="7" width="24.85546875" style="85" customWidth="1"/>
    <col min="8" max="8" width="29.7109375" style="29" customWidth="1"/>
    <col min="9" max="9" width="22.7109375" customWidth="1"/>
    <col min="10" max="10" width="30" customWidth="1"/>
    <col min="11" max="11" width="27.28515625" style="28" customWidth="1"/>
    <col min="12" max="12" width="28.7109375" style="29" customWidth="1"/>
    <col min="13" max="13" width="27.28515625" style="28" customWidth="1"/>
    <col min="14" max="14" width="28.7109375" style="29" customWidth="1"/>
    <col min="15" max="16" width="25.140625" hidden="1" customWidth="1"/>
    <col min="17" max="17" width="23.5703125" style="55" hidden="1" customWidth="1"/>
    <col min="18" max="18" width="28.7109375" hidden="1" customWidth="1"/>
    <col min="19" max="19" width="18.5703125" hidden="1" customWidth="1"/>
    <col min="20" max="20" width="39.42578125" hidden="1" customWidth="1"/>
  </cols>
  <sheetData>
    <row r="1" spans="1:23" ht="33.75" x14ac:dyDescent="0.25">
      <c r="A1" s="135" t="s">
        <v>54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11"/>
      <c r="P1" s="111"/>
      <c r="Q1" s="112"/>
      <c r="R1" s="111"/>
      <c r="S1" s="111"/>
      <c r="T1" s="111"/>
    </row>
    <row r="2" spans="1:23" ht="34.5" thickBot="1" x14ac:dyDescent="0.3">
      <c r="A2" s="113"/>
      <c r="B2" s="114"/>
      <c r="C2" s="12"/>
      <c r="D2" s="13" t="s">
        <v>26</v>
      </c>
      <c r="E2" s="143">
        <v>1</v>
      </c>
      <c r="F2" s="144"/>
      <c r="G2" s="143">
        <v>2</v>
      </c>
      <c r="H2" s="144"/>
      <c r="I2" s="145">
        <v>3</v>
      </c>
      <c r="J2" s="146"/>
      <c r="K2" s="137">
        <v>4</v>
      </c>
      <c r="L2" s="138"/>
      <c r="M2" s="137">
        <v>5</v>
      </c>
      <c r="N2" s="138"/>
      <c r="O2" s="111"/>
      <c r="P2" s="111"/>
      <c r="Q2" s="112"/>
      <c r="R2" s="111"/>
      <c r="S2" s="111"/>
      <c r="T2" s="111"/>
    </row>
    <row r="3" spans="1:23" ht="18.75" x14ac:dyDescent="0.3">
      <c r="A3" s="147" t="s">
        <v>0</v>
      </c>
      <c r="B3" s="148"/>
      <c r="C3" s="149"/>
      <c r="D3" s="16">
        <v>295000</v>
      </c>
      <c r="E3" s="150" t="s">
        <v>55</v>
      </c>
      <c r="F3" s="151"/>
      <c r="G3" s="152" t="s">
        <v>29</v>
      </c>
      <c r="H3" s="153"/>
      <c r="I3" s="154" t="s">
        <v>30</v>
      </c>
      <c r="J3" s="155"/>
      <c r="K3" s="139" t="s">
        <v>65</v>
      </c>
      <c r="L3" s="140"/>
      <c r="M3" s="156" t="s">
        <v>29</v>
      </c>
      <c r="N3" s="157"/>
      <c r="O3" s="111"/>
      <c r="P3" s="111"/>
      <c r="Q3" s="112"/>
      <c r="R3" s="111"/>
      <c r="S3" s="111"/>
      <c r="T3" s="111"/>
    </row>
    <row r="4" spans="1:23" ht="19.5" thickBot="1" x14ac:dyDescent="0.35">
      <c r="A4" s="109"/>
      <c r="B4" s="110"/>
      <c r="C4" s="115"/>
      <c r="D4" s="17" t="s">
        <v>12</v>
      </c>
      <c r="E4" s="169" t="s">
        <v>55</v>
      </c>
      <c r="F4" s="170"/>
      <c r="G4" s="152" t="s">
        <v>27</v>
      </c>
      <c r="H4" s="171"/>
      <c r="I4" s="172" t="s">
        <v>45</v>
      </c>
      <c r="J4" s="173"/>
      <c r="K4" s="139" t="s">
        <v>71</v>
      </c>
      <c r="L4" s="140"/>
      <c r="M4" s="156" t="s">
        <v>28</v>
      </c>
      <c r="N4" s="157"/>
      <c r="O4" s="111"/>
      <c r="P4" s="111"/>
      <c r="Q4" s="112"/>
      <c r="R4" s="111"/>
      <c r="S4" s="111"/>
      <c r="T4" s="111"/>
      <c r="V4" s="163"/>
      <c r="W4" s="163"/>
    </row>
    <row r="5" spans="1:23" ht="37.5" x14ac:dyDescent="0.25">
      <c r="A5" s="1" t="s">
        <v>1</v>
      </c>
      <c r="B5" s="24" t="s">
        <v>35</v>
      </c>
      <c r="C5" s="2" t="s">
        <v>2</v>
      </c>
      <c r="D5" s="18" t="s">
        <v>3</v>
      </c>
      <c r="E5" s="30" t="s">
        <v>4</v>
      </c>
      <c r="F5" s="43" t="s">
        <v>5</v>
      </c>
      <c r="G5" s="1" t="s">
        <v>4</v>
      </c>
      <c r="H5" s="31" t="s">
        <v>5</v>
      </c>
      <c r="I5" s="24" t="s">
        <v>4</v>
      </c>
      <c r="J5" s="43" t="s">
        <v>5</v>
      </c>
      <c r="K5" s="30" t="s">
        <v>4</v>
      </c>
      <c r="L5" s="31" t="s">
        <v>5</v>
      </c>
      <c r="M5" s="30" t="s">
        <v>4</v>
      </c>
      <c r="N5" s="31" t="s">
        <v>5</v>
      </c>
      <c r="O5" s="93" t="s">
        <v>51</v>
      </c>
      <c r="P5" s="94" t="s">
        <v>52</v>
      </c>
      <c r="Q5" s="95" t="s">
        <v>53</v>
      </c>
      <c r="R5" s="158" t="s">
        <v>34</v>
      </c>
      <c r="S5" s="159"/>
      <c r="T5" s="160"/>
    </row>
    <row r="6" spans="1:23" ht="18.75" x14ac:dyDescent="0.25">
      <c r="A6" s="164" t="s">
        <v>19</v>
      </c>
      <c r="B6" s="167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16"/>
      <c r="P6" s="116"/>
      <c r="Q6" s="117"/>
      <c r="R6" s="118"/>
      <c r="S6" s="119"/>
      <c r="T6" s="120" t="s">
        <v>50</v>
      </c>
    </row>
    <row r="7" spans="1:23" ht="18.75" x14ac:dyDescent="0.3">
      <c r="A7" s="57">
        <v>1</v>
      </c>
      <c r="B7" s="125">
        <v>22288</v>
      </c>
      <c r="C7" s="58" t="s">
        <v>13</v>
      </c>
      <c r="D7" s="19">
        <v>15000</v>
      </c>
      <c r="E7" s="32">
        <v>315</v>
      </c>
      <c r="F7" s="44">
        <f>(E7*D7)/1000</f>
        <v>4725</v>
      </c>
      <c r="G7" s="102">
        <v>460</v>
      </c>
      <c r="H7" s="33">
        <f>(G7*$D7)/1000</f>
        <v>6900</v>
      </c>
      <c r="I7" s="25">
        <v>385.61</v>
      </c>
      <c r="J7" s="33">
        <f>(I7*D7)/1000</f>
        <v>5784.15</v>
      </c>
      <c r="K7" s="32">
        <v>519.57000000000005</v>
      </c>
      <c r="L7" s="44">
        <f t="shared" ref="L7:L12" si="0">(K7*D7)/1000</f>
        <v>7793.5500000000011</v>
      </c>
      <c r="M7" s="32">
        <v>519</v>
      </c>
      <c r="N7" s="44">
        <f>(M7*D7)/1000</f>
        <v>7785</v>
      </c>
      <c r="O7" s="126">
        <v>399.16</v>
      </c>
      <c r="P7" s="127">
        <v>408.38</v>
      </c>
      <c r="Q7" s="121">
        <f>(P7-O7)/P7</f>
        <v>2.2577011606836696E-2</v>
      </c>
      <c r="R7" s="122">
        <v>399.16</v>
      </c>
      <c r="S7" s="122">
        <f>(R7*$D7)/1000</f>
        <v>5987.4</v>
      </c>
      <c r="T7" s="88">
        <f t="shared" ref="T7:T12" si="1">(G7-R7)/R7</f>
        <v>0.15242008217256231</v>
      </c>
    </row>
    <row r="8" spans="1:23" ht="18.75" x14ac:dyDescent="0.3">
      <c r="A8" s="57">
        <v>2</v>
      </c>
      <c r="B8" s="125">
        <v>22300</v>
      </c>
      <c r="C8" s="58" t="s">
        <v>14</v>
      </c>
      <c r="D8" s="19">
        <v>120000</v>
      </c>
      <c r="E8" s="32">
        <v>440</v>
      </c>
      <c r="F8" s="44">
        <f t="shared" ref="F8:F12" si="2">(E8*D8)/1000</f>
        <v>52800</v>
      </c>
      <c r="G8" s="102">
        <v>541</v>
      </c>
      <c r="H8" s="33">
        <f t="shared" ref="H8:H17" si="3">(G8*D8)/1000</f>
        <v>64920</v>
      </c>
      <c r="I8" s="25">
        <v>490.58</v>
      </c>
      <c r="J8" s="33">
        <f t="shared" ref="J8:J17" si="4">(I8*D8)/1000</f>
        <v>58869.599999999999</v>
      </c>
      <c r="K8" s="32">
        <v>597.83000000000004</v>
      </c>
      <c r="L8" s="44">
        <f t="shared" si="0"/>
        <v>71739.600000000006</v>
      </c>
      <c r="M8" s="32">
        <v>625</v>
      </c>
      <c r="N8" s="44">
        <f t="shared" ref="N8:N12" si="5">(M8*D8)/1000</f>
        <v>75000</v>
      </c>
      <c r="O8" s="126">
        <v>477.88</v>
      </c>
      <c r="P8" s="127">
        <v>488.4</v>
      </c>
      <c r="Q8" s="121">
        <f t="shared" ref="Q8:Q12" si="6">(P8-O8)/P8</f>
        <v>2.1539721539721505E-2</v>
      </c>
      <c r="R8" s="122">
        <v>477.88</v>
      </c>
      <c r="S8" s="122">
        <f t="shared" ref="S8:S17" si="7">(R8*$D8)/1000</f>
        <v>57345.599999999999</v>
      </c>
      <c r="T8" s="88">
        <f t="shared" si="1"/>
        <v>0.13208336820959238</v>
      </c>
    </row>
    <row r="9" spans="1:23" ht="18.75" x14ac:dyDescent="0.3">
      <c r="A9" s="57">
        <v>3</v>
      </c>
      <c r="B9" s="125">
        <v>22308</v>
      </c>
      <c r="C9" s="58" t="s">
        <v>15</v>
      </c>
      <c r="D9" s="19">
        <v>75500</v>
      </c>
      <c r="E9" s="32">
        <v>620</v>
      </c>
      <c r="F9" s="44">
        <f t="shared" si="2"/>
        <v>46810</v>
      </c>
      <c r="G9" s="102">
        <v>807</v>
      </c>
      <c r="H9" s="33">
        <f t="shared" si="3"/>
        <v>60928.5</v>
      </c>
      <c r="I9" s="25">
        <v>773.38</v>
      </c>
      <c r="J9" s="33">
        <f t="shared" si="4"/>
        <v>58390.19</v>
      </c>
      <c r="K9" s="32">
        <v>853.26</v>
      </c>
      <c r="L9" s="44">
        <f t="shared" si="0"/>
        <v>64421.13</v>
      </c>
      <c r="M9" s="32">
        <v>883</v>
      </c>
      <c r="N9" s="44">
        <f t="shared" si="5"/>
        <v>66666.5</v>
      </c>
      <c r="O9" s="126">
        <v>687.68</v>
      </c>
      <c r="P9" s="127">
        <v>668.51</v>
      </c>
      <c r="Q9" s="121">
        <f t="shared" si="6"/>
        <v>-2.8675711657267594E-2</v>
      </c>
      <c r="R9" s="122">
        <v>687.68</v>
      </c>
      <c r="S9" s="122">
        <f t="shared" si="7"/>
        <v>51919.839999999989</v>
      </c>
      <c r="T9" s="88">
        <f t="shared" si="1"/>
        <v>0.173510935318753</v>
      </c>
    </row>
    <row r="10" spans="1:23" ht="18.75" x14ac:dyDescent="0.3">
      <c r="A10" s="57">
        <v>4</v>
      </c>
      <c r="B10" s="125">
        <v>22325</v>
      </c>
      <c r="C10" s="58" t="s">
        <v>16</v>
      </c>
      <c r="D10" s="19">
        <v>6000</v>
      </c>
      <c r="E10" s="32">
        <v>1095</v>
      </c>
      <c r="F10" s="44">
        <f t="shared" si="2"/>
        <v>6570</v>
      </c>
      <c r="G10" s="102">
        <v>1584</v>
      </c>
      <c r="H10" s="33">
        <f t="shared" si="3"/>
        <v>9504</v>
      </c>
      <c r="I10" s="25">
        <v>1471.84</v>
      </c>
      <c r="J10" s="33">
        <f t="shared" si="4"/>
        <v>8831.0400000000009</v>
      </c>
      <c r="K10" s="32">
        <v>1413.04</v>
      </c>
      <c r="L10" s="44">
        <f t="shared" si="0"/>
        <v>8478.24</v>
      </c>
      <c r="M10" s="32">
        <v>1538</v>
      </c>
      <c r="N10" s="44">
        <f t="shared" si="5"/>
        <v>9228</v>
      </c>
      <c r="O10" s="126">
        <v>1141.8599999999999</v>
      </c>
      <c r="P10" s="127">
        <v>1137.8900000000001</v>
      </c>
      <c r="Q10" s="121">
        <f t="shared" si="6"/>
        <v>-3.4889136911298978E-3</v>
      </c>
      <c r="R10" s="122">
        <v>1141.8599999999999</v>
      </c>
      <c r="S10" s="122">
        <f t="shared" si="7"/>
        <v>6851.1599999999989</v>
      </c>
      <c r="T10" s="88">
        <f t="shared" si="1"/>
        <v>0.38721034102254231</v>
      </c>
    </row>
    <row r="11" spans="1:23" ht="18.75" x14ac:dyDescent="0.3">
      <c r="A11" s="57">
        <v>5</v>
      </c>
      <c r="B11" s="125">
        <v>22309</v>
      </c>
      <c r="C11" s="58" t="s">
        <v>17</v>
      </c>
      <c r="D11" s="19">
        <v>5500</v>
      </c>
      <c r="E11" s="32">
        <v>1047</v>
      </c>
      <c r="F11" s="44">
        <f t="shared" si="2"/>
        <v>5758.5</v>
      </c>
      <c r="G11" s="102">
        <v>1249</v>
      </c>
      <c r="H11" s="33">
        <f t="shared" si="3"/>
        <v>6869.5</v>
      </c>
      <c r="I11" s="25">
        <v>1170.69</v>
      </c>
      <c r="J11" s="33">
        <f t="shared" si="4"/>
        <v>6438.7950000000001</v>
      </c>
      <c r="K11" s="32">
        <v>1336.96</v>
      </c>
      <c r="L11" s="44">
        <f t="shared" si="0"/>
        <v>7353.28</v>
      </c>
      <c r="M11" s="32">
        <v>1336</v>
      </c>
      <c r="N11" s="44">
        <f t="shared" si="5"/>
        <v>7348</v>
      </c>
      <c r="O11" s="126">
        <v>1090.53</v>
      </c>
      <c r="P11" s="127">
        <v>1074.4000000000001</v>
      </c>
      <c r="Q11" s="121">
        <f t="shared" si="6"/>
        <v>-1.5013030528667051E-2</v>
      </c>
      <c r="R11" s="122">
        <v>1090.53</v>
      </c>
      <c r="S11" s="122">
        <f t="shared" si="7"/>
        <v>5997.915</v>
      </c>
      <c r="T11" s="88">
        <f t="shared" si="1"/>
        <v>0.14531466351223721</v>
      </c>
    </row>
    <row r="12" spans="1:23" ht="18.75" x14ac:dyDescent="0.3">
      <c r="A12" s="57">
        <v>6</v>
      </c>
      <c r="B12" s="125">
        <v>22326</v>
      </c>
      <c r="C12" s="58" t="s">
        <v>18</v>
      </c>
      <c r="D12" s="19">
        <v>3000</v>
      </c>
      <c r="E12" s="32">
        <v>1780</v>
      </c>
      <c r="F12" s="44">
        <f t="shared" si="2"/>
        <v>5340</v>
      </c>
      <c r="G12" s="102">
        <v>2125</v>
      </c>
      <c r="H12" s="33">
        <f t="shared" si="3"/>
        <v>6375</v>
      </c>
      <c r="I12" s="25">
        <v>2082.8200000000002</v>
      </c>
      <c r="J12" s="33">
        <f t="shared" si="4"/>
        <v>6248.4600000000009</v>
      </c>
      <c r="K12" s="32">
        <v>2050</v>
      </c>
      <c r="L12" s="44">
        <f t="shared" si="0"/>
        <v>6150</v>
      </c>
      <c r="M12" s="32">
        <v>2302</v>
      </c>
      <c r="N12" s="44">
        <f t="shared" si="5"/>
        <v>6906</v>
      </c>
      <c r="O12" s="126">
        <v>1792.81</v>
      </c>
      <c r="P12" s="127">
        <v>1680.62</v>
      </c>
      <c r="Q12" s="121">
        <f t="shared" si="6"/>
        <v>-6.675512608442126E-2</v>
      </c>
      <c r="R12" s="122">
        <v>1792.81</v>
      </c>
      <c r="S12" s="122">
        <f t="shared" si="7"/>
        <v>5378.43</v>
      </c>
      <c r="T12" s="88">
        <f t="shared" si="1"/>
        <v>0.18529013113492232</v>
      </c>
    </row>
    <row r="13" spans="1:23" ht="18.75" x14ac:dyDescent="0.25">
      <c r="A13" s="164" t="s">
        <v>20</v>
      </c>
      <c r="B13" s="165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23"/>
      <c r="P13" s="123"/>
      <c r="Q13" s="124" t="s">
        <v>7</v>
      </c>
      <c r="R13" s="122"/>
      <c r="S13" s="122">
        <f t="shared" si="7"/>
        <v>0</v>
      </c>
      <c r="T13" s="88"/>
    </row>
    <row r="14" spans="1:23" ht="18.75" x14ac:dyDescent="0.3">
      <c r="A14" s="57">
        <v>7</v>
      </c>
      <c r="B14" s="125">
        <v>22323</v>
      </c>
      <c r="C14" s="58" t="s">
        <v>21</v>
      </c>
      <c r="D14" s="19">
        <v>80000</v>
      </c>
      <c r="E14" s="32">
        <v>1190</v>
      </c>
      <c r="F14" s="44">
        <f>(E14*D14)/1000</f>
        <v>95200</v>
      </c>
      <c r="G14" s="102">
        <v>1359</v>
      </c>
      <c r="H14" s="33">
        <f t="shared" si="3"/>
        <v>108720</v>
      </c>
      <c r="I14" s="25">
        <v>1534</v>
      </c>
      <c r="J14" s="33">
        <f t="shared" si="4"/>
        <v>122720</v>
      </c>
      <c r="K14" s="32">
        <v>1423.91</v>
      </c>
      <c r="L14" s="44">
        <f>(K14*D14)/1000</f>
        <v>113912.8</v>
      </c>
      <c r="M14" s="32">
        <v>1340</v>
      </c>
      <c r="N14" s="44">
        <f>(M14*D14)/1000</f>
        <v>107200</v>
      </c>
      <c r="O14" s="126">
        <v>1225.1600000000001</v>
      </c>
      <c r="P14" s="127">
        <v>1144.78</v>
      </c>
      <c r="Q14" s="121">
        <f>(P14-O14)/P14</f>
        <v>-7.0214364332011489E-2</v>
      </c>
      <c r="R14" s="122">
        <v>1225.1600000000001</v>
      </c>
      <c r="S14" s="122">
        <f t="shared" si="7"/>
        <v>98012.800000000003</v>
      </c>
      <c r="T14" s="88">
        <f>(G14-R14)/R14</f>
        <v>0.10924287440007828</v>
      </c>
    </row>
    <row r="15" spans="1:23" ht="18.75" x14ac:dyDescent="0.3">
      <c r="A15" s="57">
        <v>8</v>
      </c>
      <c r="B15" s="125">
        <v>22336</v>
      </c>
      <c r="C15" s="58" t="s">
        <v>22</v>
      </c>
      <c r="D15" s="19">
        <v>12000</v>
      </c>
      <c r="E15" s="32">
        <v>2050</v>
      </c>
      <c r="F15" s="44">
        <f t="shared" ref="F15:F17" si="8">(E15*D15)/1000</f>
        <v>24600</v>
      </c>
      <c r="G15" s="102">
        <v>2180</v>
      </c>
      <c r="H15" s="33">
        <f t="shared" si="3"/>
        <v>26160</v>
      </c>
      <c r="I15" s="25">
        <v>2402</v>
      </c>
      <c r="J15" s="33">
        <f t="shared" si="4"/>
        <v>28824</v>
      </c>
      <c r="K15" s="32">
        <v>2293.48</v>
      </c>
      <c r="L15" s="44">
        <f>(K15*D15)/1000</f>
        <v>27521.759999999998</v>
      </c>
      <c r="M15" s="32">
        <v>2161</v>
      </c>
      <c r="N15" s="44">
        <f t="shared" ref="N15:N17" si="9">(M15*D15)/1000</f>
        <v>25932</v>
      </c>
      <c r="O15" s="126">
        <v>2017.2</v>
      </c>
      <c r="P15" s="127">
        <v>1834.87</v>
      </c>
      <c r="Q15" s="121">
        <f t="shared" ref="Q15:Q17" si="10">(P15-O15)/P15</f>
        <v>-9.9369437616833978E-2</v>
      </c>
      <c r="R15" s="122">
        <v>2017.2</v>
      </c>
      <c r="S15" s="122">
        <f t="shared" si="7"/>
        <v>24206.400000000001</v>
      </c>
      <c r="T15" s="88">
        <f>(G15-R15)/R15</f>
        <v>8.0705929010509589E-2</v>
      </c>
    </row>
    <row r="16" spans="1:23" ht="18.75" x14ac:dyDescent="0.3">
      <c r="A16" s="57">
        <v>9</v>
      </c>
      <c r="B16" s="125">
        <v>22324</v>
      </c>
      <c r="C16" s="58" t="s">
        <v>23</v>
      </c>
      <c r="D16" s="19">
        <v>1000</v>
      </c>
      <c r="E16" s="32">
        <v>1670</v>
      </c>
      <c r="F16" s="44">
        <f t="shared" si="8"/>
        <v>1670</v>
      </c>
      <c r="G16" s="102">
        <v>2098</v>
      </c>
      <c r="H16" s="33">
        <f t="shared" si="3"/>
        <v>2098</v>
      </c>
      <c r="I16" s="25">
        <v>2159</v>
      </c>
      <c r="J16" s="33">
        <f t="shared" si="4"/>
        <v>2159</v>
      </c>
      <c r="K16" s="32">
        <v>1964.13</v>
      </c>
      <c r="L16" s="44">
        <f>(K16*D16)/1000</f>
        <v>1964.13</v>
      </c>
      <c r="M16" s="32">
        <v>1973</v>
      </c>
      <c r="N16" s="44">
        <f t="shared" si="9"/>
        <v>1973</v>
      </c>
      <c r="O16" s="126">
        <v>1812.27</v>
      </c>
      <c r="P16" s="127">
        <v>1688.4</v>
      </c>
      <c r="Q16" s="121">
        <f t="shared" si="10"/>
        <v>-7.3365316275763967E-2</v>
      </c>
      <c r="R16" s="122">
        <v>1812.27</v>
      </c>
      <c r="S16" s="122">
        <f t="shared" si="7"/>
        <v>1812.27</v>
      </c>
      <c r="T16" s="88">
        <f>(G16-R16)/R16</f>
        <v>0.15766414496736139</v>
      </c>
    </row>
    <row r="17" spans="1:20" ht="18.75" x14ac:dyDescent="0.3">
      <c r="A17" s="57">
        <v>10</v>
      </c>
      <c r="B17" s="125">
        <v>22337</v>
      </c>
      <c r="C17" s="58" t="s">
        <v>24</v>
      </c>
      <c r="D17" s="19">
        <v>4000</v>
      </c>
      <c r="E17" s="32">
        <v>3000</v>
      </c>
      <c r="F17" s="44">
        <f t="shared" si="8"/>
        <v>12000</v>
      </c>
      <c r="G17" s="102">
        <v>3244</v>
      </c>
      <c r="H17" s="33">
        <f t="shared" si="3"/>
        <v>12976</v>
      </c>
      <c r="I17" s="25">
        <v>3362</v>
      </c>
      <c r="J17" s="33">
        <f t="shared" si="4"/>
        <v>13448</v>
      </c>
      <c r="K17" s="32">
        <v>3044.57</v>
      </c>
      <c r="L17" s="44">
        <f>(K17*D17)/1000</f>
        <v>12178.28</v>
      </c>
      <c r="M17" s="32">
        <v>3050</v>
      </c>
      <c r="N17" s="44">
        <f t="shared" si="9"/>
        <v>12200</v>
      </c>
      <c r="O17" s="126">
        <v>3224.54</v>
      </c>
      <c r="P17" s="127">
        <v>2583.5100000000002</v>
      </c>
      <c r="Q17" s="121">
        <f t="shared" si="10"/>
        <v>-0.24812367670339952</v>
      </c>
      <c r="R17" s="122">
        <v>3224.54</v>
      </c>
      <c r="S17" s="122">
        <f t="shared" si="7"/>
        <v>12898.16</v>
      </c>
      <c r="T17" s="88">
        <f>(G17-R17)/R17</f>
        <v>6.0349693289585603E-3</v>
      </c>
    </row>
    <row r="18" spans="1:20" ht="18.75" x14ac:dyDescent="0.3">
      <c r="A18" s="3"/>
      <c r="B18" s="59"/>
      <c r="C18" s="4"/>
      <c r="D18" s="20"/>
      <c r="E18" s="32"/>
      <c r="F18" s="44"/>
      <c r="G18" s="102"/>
      <c r="H18" s="33"/>
      <c r="I18" s="39"/>
      <c r="J18" s="44"/>
      <c r="K18" s="32"/>
      <c r="L18" s="33"/>
      <c r="M18" s="32"/>
      <c r="N18" s="33"/>
      <c r="R18" s="86"/>
      <c r="S18" s="87"/>
      <c r="T18" s="89"/>
    </row>
    <row r="19" spans="1:20" ht="18.75" x14ac:dyDescent="0.3">
      <c r="A19" s="5"/>
      <c r="B19" s="26"/>
      <c r="C19" s="6"/>
      <c r="D19" s="21"/>
      <c r="E19" s="34"/>
      <c r="F19" s="45"/>
      <c r="G19" s="5"/>
      <c r="H19" s="35"/>
      <c r="I19" s="26"/>
      <c r="J19" s="45"/>
      <c r="K19" s="34"/>
      <c r="L19" s="35"/>
      <c r="M19" s="34"/>
      <c r="N19" s="35"/>
      <c r="O19" t="s">
        <v>36</v>
      </c>
      <c r="Q19" s="60">
        <f>AVERAGE(Q7:Q18)</f>
        <v>-5.6088884374293657E-2</v>
      </c>
      <c r="R19" s="86"/>
      <c r="S19" s="87"/>
      <c r="T19" s="89"/>
    </row>
    <row r="20" spans="1:20" ht="19.5" thickBot="1" x14ac:dyDescent="0.35">
      <c r="A20" s="7"/>
      <c r="B20" s="8"/>
      <c r="C20" s="8"/>
      <c r="D20" s="22" t="s">
        <v>6</v>
      </c>
      <c r="E20" s="36"/>
      <c r="F20" s="133">
        <f>SUM(F7:F19)</f>
        <v>255473.5</v>
      </c>
      <c r="G20" s="103"/>
      <c r="H20" s="128">
        <f>SUM(H7:H19)</f>
        <v>305451</v>
      </c>
      <c r="I20" s="40" t="s">
        <v>7</v>
      </c>
      <c r="J20" s="46">
        <f>SUM(J7:J19)</f>
        <v>311713.23499999999</v>
      </c>
      <c r="K20" s="36"/>
      <c r="L20" s="128">
        <f>SUM(L7:L19)</f>
        <v>321512.77</v>
      </c>
      <c r="M20" s="36"/>
      <c r="N20" s="128">
        <f>SUM(N7:N19)</f>
        <v>320238.5</v>
      </c>
      <c r="R20" s="90"/>
      <c r="S20" s="91">
        <f>SUM(S7:S19)</f>
        <v>270409.97499999998</v>
      </c>
      <c r="T20" s="92">
        <f>AVERAGE(T7:T17)</f>
        <v>0.15294774390775173</v>
      </c>
    </row>
    <row r="21" spans="1:20" s="54" customFormat="1" ht="18.75" x14ac:dyDescent="0.3">
      <c r="A21" s="49"/>
      <c r="B21" s="50"/>
      <c r="C21" s="50"/>
      <c r="D21" s="21" t="s">
        <v>33</v>
      </c>
      <c r="E21" s="51"/>
      <c r="F21" s="96">
        <v>1</v>
      </c>
      <c r="G21" s="104"/>
      <c r="H21" s="52">
        <v>2</v>
      </c>
      <c r="I21" s="53"/>
      <c r="J21" s="52">
        <v>3</v>
      </c>
      <c r="K21" s="51"/>
      <c r="L21" s="52">
        <v>5</v>
      </c>
      <c r="M21" s="51"/>
      <c r="N21" s="52">
        <v>4</v>
      </c>
      <c r="Q21" s="56"/>
    </row>
    <row r="22" spans="1:20" ht="18.75" x14ac:dyDescent="0.3">
      <c r="A22" s="7"/>
      <c r="B22" s="8"/>
      <c r="C22" s="8"/>
      <c r="D22" s="21" t="s">
        <v>8</v>
      </c>
      <c r="E22" s="34"/>
      <c r="F22" s="97">
        <f>(F20-$F20)/$F20</f>
        <v>0</v>
      </c>
      <c r="G22" s="5"/>
      <c r="H22" s="42">
        <f>(H20-$F20)/$F20</f>
        <v>0.1956269436947472</v>
      </c>
      <c r="I22" s="26"/>
      <c r="J22" s="47">
        <f>(J20-$F20)/$F20</f>
        <v>0.22013921209049073</v>
      </c>
      <c r="K22" s="34"/>
      <c r="L22" s="42">
        <f>(L20-$F20)/$F20</f>
        <v>0.25849753496938044</v>
      </c>
      <c r="M22" s="34"/>
      <c r="N22" s="42">
        <f>(N20-$F20)/$F20</f>
        <v>0.25350965951458759</v>
      </c>
    </row>
    <row r="23" spans="1:20" ht="19.5" thickBot="1" x14ac:dyDescent="0.35">
      <c r="A23" s="9"/>
      <c r="B23" s="10"/>
      <c r="C23" s="10"/>
      <c r="D23" s="23" t="s">
        <v>9</v>
      </c>
      <c r="E23" s="37"/>
      <c r="F23" s="98">
        <f>(F20-$D3)/$D3</f>
        <v>-0.13398813559322034</v>
      </c>
      <c r="G23" s="105"/>
      <c r="H23" s="38">
        <f>(H20-$D3)/$D3</f>
        <v>3.54271186440678E-2</v>
      </c>
      <c r="I23" s="27"/>
      <c r="J23" s="38">
        <f>(J20-$D3)/$D3</f>
        <v>5.6655033898305035E-2</v>
      </c>
      <c r="K23" s="37"/>
      <c r="L23" s="38">
        <f>(L20-$D3)/$D3</f>
        <v>8.987379661016956E-2</v>
      </c>
      <c r="M23" s="37"/>
      <c r="N23" s="38">
        <f>(N20-$D3)/$D3</f>
        <v>8.555423728813559E-2</v>
      </c>
      <c r="S23" s="84">
        <f>(H20-S20)/S20</f>
        <v>0.12958480914026943</v>
      </c>
    </row>
    <row r="24" spans="1:20" ht="16.5" thickBot="1" x14ac:dyDescent="0.3">
      <c r="A24" s="61"/>
      <c r="B24" s="61"/>
      <c r="C24" s="61"/>
      <c r="D24" s="64"/>
      <c r="E24" s="65"/>
      <c r="F24" s="99"/>
      <c r="G24" s="106"/>
      <c r="H24" s="66"/>
      <c r="I24" s="61"/>
      <c r="J24" s="67"/>
      <c r="K24" s="65"/>
      <c r="L24" s="66"/>
      <c r="M24" s="65"/>
      <c r="N24" s="66"/>
    </row>
    <row r="25" spans="1:20" ht="66.75" customHeight="1" x14ac:dyDescent="0.25">
      <c r="C25" s="15" t="s">
        <v>40</v>
      </c>
      <c r="D25" s="14"/>
      <c r="E25" s="68"/>
      <c r="F25" s="100" t="s">
        <v>72</v>
      </c>
      <c r="G25" s="70"/>
      <c r="H25" s="73" t="s">
        <v>37</v>
      </c>
      <c r="I25" s="76"/>
      <c r="J25" s="134" t="s">
        <v>72</v>
      </c>
      <c r="K25" s="80"/>
      <c r="L25" s="69" t="s">
        <v>70</v>
      </c>
      <c r="M25" s="80"/>
      <c r="N25" s="69" t="s">
        <v>37</v>
      </c>
    </row>
    <row r="26" spans="1:20" ht="21" hidden="1" customHeight="1" x14ac:dyDescent="0.25">
      <c r="C26" s="15" t="s">
        <v>38</v>
      </c>
      <c r="D26" s="14"/>
      <c r="E26" s="70"/>
      <c r="F26" s="73"/>
      <c r="G26" s="70"/>
      <c r="H26" s="74"/>
      <c r="I26" s="70"/>
      <c r="J26" s="71" t="s">
        <v>25</v>
      </c>
      <c r="K26" s="70"/>
      <c r="L26" s="71" t="s">
        <v>25</v>
      </c>
      <c r="M26" s="70"/>
      <c r="N26" s="71" t="s">
        <v>25</v>
      </c>
    </row>
    <row r="27" spans="1:20" ht="26.25" hidden="1" customHeight="1" x14ac:dyDescent="0.25">
      <c r="C27" s="15" t="s">
        <v>39</v>
      </c>
      <c r="D27" s="14"/>
      <c r="E27" s="70"/>
      <c r="F27" s="73"/>
      <c r="G27" s="70"/>
      <c r="H27" s="74"/>
      <c r="I27" s="70"/>
      <c r="J27" s="71" t="s">
        <v>25</v>
      </c>
      <c r="K27" s="70"/>
      <c r="L27" s="71" t="s">
        <v>25</v>
      </c>
      <c r="M27" s="70"/>
      <c r="N27" s="71" t="s">
        <v>25</v>
      </c>
    </row>
    <row r="28" spans="1:20" ht="26.25" customHeight="1" x14ac:dyDescent="0.25">
      <c r="C28" s="15" t="s">
        <v>41</v>
      </c>
      <c r="D28" s="14"/>
      <c r="E28" s="70"/>
      <c r="F28" s="73" t="s">
        <v>11</v>
      </c>
      <c r="G28" s="70"/>
      <c r="H28" s="73" t="s">
        <v>11</v>
      </c>
      <c r="I28" s="70"/>
      <c r="J28" s="71" t="s">
        <v>11</v>
      </c>
      <c r="K28" s="70"/>
      <c r="L28" s="71" t="s">
        <v>66</v>
      </c>
      <c r="M28" s="70"/>
      <c r="N28" s="71" t="s">
        <v>11</v>
      </c>
    </row>
    <row r="29" spans="1:20" ht="26.25" customHeight="1" x14ac:dyDescent="0.25">
      <c r="C29" s="15" t="s">
        <v>42</v>
      </c>
      <c r="D29" s="14"/>
      <c r="E29" s="70"/>
      <c r="F29" s="73" t="s">
        <v>25</v>
      </c>
      <c r="G29" s="70"/>
      <c r="H29" s="73" t="s">
        <v>25</v>
      </c>
      <c r="I29" s="70"/>
      <c r="J29" s="71" t="s">
        <v>25</v>
      </c>
      <c r="K29" s="70"/>
      <c r="L29" s="131" t="s">
        <v>67</v>
      </c>
      <c r="M29" s="70"/>
      <c r="N29" s="71" t="s">
        <v>25</v>
      </c>
    </row>
    <row r="30" spans="1:20" ht="75" x14ac:dyDescent="0.25">
      <c r="C30" s="48" t="s">
        <v>43</v>
      </c>
      <c r="D30" s="11"/>
      <c r="E30" s="70"/>
      <c r="F30" s="73" t="s">
        <v>56</v>
      </c>
      <c r="G30" s="70"/>
      <c r="H30" s="73" t="s">
        <v>57</v>
      </c>
      <c r="I30" s="77"/>
      <c r="J30" s="78" t="s">
        <v>60</v>
      </c>
      <c r="K30" s="70"/>
      <c r="L30" s="79" t="s">
        <v>56</v>
      </c>
      <c r="M30" s="70"/>
      <c r="N30" s="79" t="s">
        <v>63</v>
      </c>
    </row>
    <row r="31" spans="1:20" ht="112.5" x14ac:dyDescent="0.25">
      <c r="C31" s="48" t="s">
        <v>44</v>
      </c>
      <c r="E31" s="70"/>
      <c r="F31" s="75" t="s">
        <v>11</v>
      </c>
      <c r="G31" s="70"/>
      <c r="H31" s="75" t="s">
        <v>59</v>
      </c>
      <c r="I31" s="77"/>
      <c r="J31" s="78" t="s">
        <v>61</v>
      </c>
      <c r="K31" s="70"/>
      <c r="L31" s="78" t="s">
        <v>68</v>
      </c>
      <c r="M31" s="70"/>
      <c r="N31" s="78" t="s">
        <v>64</v>
      </c>
    </row>
    <row r="32" spans="1:20" ht="141.75" customHeight="1" thickBot="1" x14ac:dyDescent="0.3">
      <c r="C32" s="15" t="s">
        <v>10</v>
      </c>
      <c r="D32" s="62"/>
      <c r="E32" s="72"/>
      <c r="F32" s="101" t="s">
        <v>11</v>
      </c>
      <c r="G32" s="107"/>
      <c r="H32" s="129" t="s">
        <v>58</v>
      </c>
      <c r="I32" s="72"/>
      <c r="J32" s="130" t="s">
        <v>62</v>
      </c>
      <c r="K32" s="81"/>
      <c r="L32" s="132" t="s">
        <v>69</v>
      </c>
      <c r="M32" s="81"/>
      <c r="N32" s="129" t="s">
        <v>58</v>
      </c>
      <c r="O32" s="62"/>
      <c r="P32" s="62"/>
      <c r="Q32" s="63"/>
    </row>
    <row r="33" spans="3:8" ht="15.75" x14ac:dyDescent="0.25">
      <c r="D33" s="11"/>
    </row>
    <row r="34" spans="3:8" ht="15.75" thickBot="1" x14ac:dyDescent="0.3"/>
    <row r="35" spans="3:8" ht="24" thickBot="1" x14ac:dyDescent="0.4">
      <c r="C35" s="141" t="s">
        <v>31</v>
      </c>
      <c r="D35" s="142"/>
      <c r="E35" s="41"/>
    </row>
    <row r="36" spans="3:8" ht="24.75" customHeight="1" thickBot="1" x14ac:dyDescent="0.4">
      <c r="C36" s="161" t="s">
        <v>32</v>
      </c>
      <c r="D36" s="162"/>
      <c r="E36" s="41"/>
    </row>
    <row r="42" spans="3:8" x14ac:dyDescent="0.25">
      <c r="G42" s="85" t="s">
        <v>46</v>
      </c>
      <c r="H42" s="83">
        <v>255473.5</v>
      </c>
    </row>
    <row r="43" spans="3:8" x14ac:dyDescent="0.25">
      <c r="G43" s="85" t="s">
        <v>47</v>
      </c>
      <c r="H43" s="82">
        <f>H42/3</f>
        <v>85157.833333333328</v>
      </c>
    </row>
    <row r="44" spans="3:8" x14ac:dyDescent="0.25">
      <c r="G44" s="85" t="s">
        <v>48</v>
      </c>
      <c r="H44" s="82">
        <f>H43*1.02</f>
        <v>86860.989999999991</v>
      </c>
    </row>
    <row r="45" spans="3:8" x14ac:dyDescent="0.25">
      <c r="G45" s="85" t="s">
        <v>48</v>
      </c>
      <c r="H45" s="82">
        <f>H44*1.02</f>
        <v>88598.209799999997</v>
      </c>
    </row>
    <row r="46" spans="3:8" x14ac:dyDescent="0.25">
      <c r="G46" s="85" t="s">
        <v>49</v>
      </c>
      <c r="H46" s="82">
        <f>SUM(H44:H45)+H42</f>
        <v>430932.6998</v>
      </c>
    </row>
    <row r="47" spans="3:8" x14ac:dyDescent="0.25">
      <c r="H47" s="83"/>
    </row>
    <row r="48" spans="3:8" x14ac:dyDescent="0.25">
      <c r="F48" s="87"/>
    </row>
    <row r="49" spans="6:8" x14ac:dyDescent="0.25">
      <c r="F49" s="87"/>
      <c r="G49" s="108"/>
      <c r="H49" s="82"/>
    </row>
    <row r="50" spans="6:8" x14ac:dyDescent="0.25">
      <c r="F50" s="87"/>
    </row>
    <row r="51" spans="6:8" x14ac:dyDescent="0.25">
      <c r="F51" s="87"/>
    </row>
  </sheetData>
  <mergeCells count="23">
    <mergeCell ref="R5:T5"/>
    <mergeCell ref="C36:D36"/>
    <mergeCell ref="V4:W4"/>
    <mergeCell ref="A13:N13"/>
    <mergeCell ref="A6:N6"/>
    <mergeCell ref="E4:F4"/>
    <mergeCell ref="G4:H4"/>
    <mergeCell ref="M4:N4"/>
    <mergeCell ref="I4:J4"/>
    <mergeCell ref="A1:N1"/>
    <mergeCell ref="K2:L2"/>
    <mergeCell ref="K3:L3"/>
    <mergeCell ref="K4:L4"/>
    <mergeCell ref="C35:D35"/>
    <mergeCell ref="E2:F2"/>
    <mergeCell ref="G2:H2"/>
    <mergeCell ref="M2:N2"/>
    <mergeCell ref="I2:J2"/>
    <mergeCell ref="A3:C3"/>
    <mergeCell ref="E3:F3"/>
    <mergeCell ref="G3:H3"/>
    <mergeCell ref="I3:J3"/>
    <mergeCell ref="M3:N3"/>
  </mergeCells>
  <pageMargins left="0.7" right="0.7" top="0.75" bottom="0.75" header="0.3" footer="0.3"/>
  <pageSetup paperSize="3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A81D332312D044B31FBD08A10A9B45" ma:contentTypeVersion="11" ma:contentTypeDescription="Create a new document." ma:contentTypeScope="" ma:versionID="d4157ee6d788c1b2170dd7d0080540a7">
  <xsd:schema xmlns:xsd="http://www.w3.org/2001/XMLSchema" xmlns:xs="http://www.w3.org/2001/XMLSchema" xmlns:p="http://schemas.microsoft.com/office/2006/metadata/properties" xmlns:ns3="6042485e-314f-4d08-81d3-652f88c5c4cd" xmlns:ns4="bd05cc16-4302-425e-9555-9469a1f0db9d" targetNamespace="http://schemas.microsoft.com/office/2006/metadata/properties" ma:root="true" ma:fieldsID="bfac398e0022c71827e414880d445dd6" ns3:_="" ns4:_="">
    <xsd:import namespace="6042485e-314f-4d08-81d3-652f88c5c4cd"/>
    <xsd:import namespace="bd05cc16-4302-425e-9555-9469a1f0db9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42485e-314f-4d08-81d3-652f88c5c4c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05cc16-4302-425e-9555-9469a1f0db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FB6907-BD27-4822-AFED-C65BEE972B47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d05cc16-4302-425e-9555-9469a1f0db9d"/>
    <ds:schemaRef ds:uri="6042485e-314f-4d08-81d3-652f88c5c4cd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9F453FB-9227-4680-9385-6BA952FF177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B0492A-4602-45F0-B88D-77BDE1C282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42485e-314f-4d08-81d3-652f88c5c4cd"/>
    <ds:schemaRef ds:uri="bd05cc16-4302-425e-9555-9469a1f0db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Tacoma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power.pcs</dc:creator>
  <cp:lastModifiedBy>GGFSadmin</cp:lastModifiedBy>
  <cp:lastPrinted>2015-12-02T17:11:29Z</cp:lastPrinted>
  <dcterms:created xsi:type="dcterms:W3CDTF">2010-09-28T21:34:03Z</dcterms:created>
  <dcterms:modified xsi:type="dcterms:W3CDTF">2021-04-13T15:29:52Z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0x010100E4A81D332312D044B31FBD08A10A9B45</vt:lpwstr>
  </property>
</Properties>
</file>